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\GERENCIA\LICITAC\PREGÃO\2020\PE 20_2020 - Serviço de Serviço de Limpeza, Conservação e Copeiragem\01 - Estudos preliminares\Planilha de custos e formação de preços\"/>
    </mc:Choice>
  </mc:AlternateContent>
  <xr:revisionPtr revIDLastSave="0" documentId="13_ncr:1_{71FAD863-AEC6-4F87-97AE-0AC397445DD7}" xr6:coauthVersionLast="45" xr6:coauthVersionMax="45" xr10:uidLastSave="{00000000-0000-0000-0000-000000000000}"/>
  <bookViews>
    <workbookView xWindow="-120" yWindow="-120" windowWidth="29040" windowHeight="15840" xr2:uid="{6868E735-E5FD-4552-AB6D-1321D4A706C8}"/>
  </bookViews>
  <sheets>
    <sheet name="MODELO ANEXO III" sheetId="1" r:id="rId1"/>
    <sheet name="RESUMO ANEXO III" sheetId="2" r:id="rId2"/>
  </sheets>
  <externalReferences>
    <externalReference r:id="rId3"/>
    <externalReference r:id="rId4"/>
  </externalReferences>
  <definedNames>
    <definedName name="ACORDO_COLETIVO">'[1]INSERÇÃO-DE-DADOS'!$D$14</definedName>
    <definedName name="AL_1_A_SAL_BASE_ENC" localSheetId="0">'MODELO ANEXO III'!$F$21</definedName>
    <definedName name="AL_1_C_OUTROS_REM_1_ENC" localSheetId="0">'MODELO ANEXO III'!$F$23</definedName>
    <definedName name="AL_1_D_OUTROS_REM_2_ENC" localSheetId="0">'MODELO ANEXO III'!$F$24</definedName>
    <definedName name="AL_2_1_A_DEC_TERC_SERV" localSheetId="0">[1]SERVENTES!$F$30</definedName>
    <definedName name="AL_2_1_B_ADIC_FERIAS_ENC" localSheetId="0">'MODELO ANEXO III'!$F$31</definedName>
    <definedName name="AL_2_2_FGTS_ENC" localSheetId="0">'MODELO ANEXO III'!$F$42</definedName>
    <definedName name="AL_2_3_A_TRANSP_ENC" localSheetId="0">'MODELO ANEXO III'!$F$46</definedName>
    <definedName name="AL_2_3_B_AUX_ALIMENT_ENC" localSheetId="0">'MODELO ANEXO III'!$F$47</definedName>
    <definedName name="AL_2_3_C_OUTROS_BENEF_1_ENC" localSheetId="0">'MODELO ANEXO III'!$F$48</definedName>
    <definedName name="AL_2_A_ATE_2_G_GPS_ENC" localSheetId="0">'MODELO ANEXO III'!$F$35:$F$41</definedName>
    <definedName name="AL_6_A_CUSTOS_INDIRETOS_ENC" localSheetId="0">'MODELO ANEXO III'!$F$81</definedName>
    <definedName name="AL_6_B_LUCRO_ENC" localSheetId="0">'MODELO ANEXO III'!$F$82</definedName>
    <definedName name="AL_6_C_1_PIS_ENC" localSheetId="0">'MODELO ANEXO III'!$F$84</definedName>
    <definedName name="AL_6_C_2_COFINS_ENC" localSheetId="0">'MODELO ANEXO III'!$F$85</definedName>
    <definedName name="AL_6_C_3_ISS_ENC" localSheetId="0">'MODELO ANEXO III'!$F$86</definedName>
    <definedName name="AL_6_C_TRIBUTOS_ENC" localSheetId="0">'MODELO ANEXO III'!$F$83</definedName>
    <definedName name="ALIMENTACAO_POR_DIA">'[1]INSERÇÃO-DE-DADOS'!$F$41</definedName>
    <definedName name="_xlnm.Print_Area" localSheetId="0">'MODELO ANEXO III'!$B$1:$F$96</definedName>
    <definedName name="_xlnm.Print_Area" localSheetId="1">'RESUMO ANEXO III'!$B$1:$F$16</definedName>
    <definedName name="AREA_ESQ_EXTERNA_TOTAL">'[1]INSERÇÃO-DE-DADOS'!$L$11</definedName>
    <definedName name="AREA_EXTERNA_TOTAL">'[1]INSERÇÃO-DE-DADOS'!$L$10</definedName>
    <definedName name="AREA_FACHADA_ENVID_TOTAL">'[1]INSERÇÃO-DE-DADOS'!$L$12</definedName>
    <definedName name="AREA_INTERNA_TOTAL">'[1]INSERÇÃO-DE-DADOS'!$L$9</definedName>
    <definedName name="AREA_MED_HOSP_SEDE">'[1]INSERÇÃO-DE-DADOS'!$I$13</definedName>
    <definedName name="AREA_MED_HOSP_TOTAL">'[1]INSERÇÃO-DE-DADOS'!$L$13</definedName>
    <definedName name="CARGA_HORARIA_SEMANAL">'[1]DADOS-ESTATISTICOS'!$F$12</definedName>
    <definedName name="CATEGORIA_PROFISSIONAL">'[2]INSERÇÃO-DE-DADOS'!$D$23</definedName>
    <definedName name="CATEGORIA_PROFISSIONAL_ENC">'[1]INSERÇÃO-DE-DADOS'!$C$19</definedName>
    <definedName name="CATEGORIA_PROFISSIONAL_SERV">'[1]INSERÇÃO-DE-DADOS'!$C$20</definedName>
    <definedName name="CATEGORIA_PROFISSIONAL_SERV_HOSP">'[1]INSERÇÃO-DE-DADOS'!$C$21</definedName>
    <definedName name="CBO">'[1]INSERÇÃO-DE-DADOS'!$F$25</definedName>
    <definedName name="COEF_KI_ESQ_EXTERNA_ENC">'[1]CUSTOS POR M²'!$F$29</definedName>
    <definedName name="COEF_KI_ESQ_EXTERNA_SERV">'[1]CUSTOS POR M²'!$F$30</definedName>
    <definedName name="COEF_KI_FACHADA_ENVID_ENC">'[1]CUSTOS POR M²'!$F$37</definedName>
    <definedName name="COEF_KI_FACHADA_ENVID_SERV">'[1]CUSTOS POR M²'!$F$38</definedName>
    <definedName name="CUSTO_M2_AREA_EXTERNA">'[1]CUSTOS POR M²'!$E$22</definedName>
    <definedName name="CUSTO_M2_AREA_EXTERNA_ENC">'[1]CUSTOS POR M²'!$E$20</definedName>
    <definedName name="CUSTO_M2_AREA_EXTERNA_SERV">'[1]CUSTOS POR M²'!$E$21</definedName>
    <definedName name="CUSTO_M2_AREA_HOSPITALAR_ENC">'[1]CUSTOS POR M²'!$E$44</definedName>
    <definedName name="CUSTO_M2_AREA_HOSPITALAR_SERV">'[1]CUSTOS POR M²'!$E$45</definedName>
    <definedName name="CUSTO_M2_AREA_INTERNA">'[1]CUSTOS POR M²'!$E$14</definedName>
    <definedName name="CUSTO_M2_AREA_INTERNA_ENC">'[1]CUSTOS POR M²'!$E$12</definedName>
    <definedName name="CUSTO_M2_AREA_INTERNA_SERV">'[1]CUSTOS POR M²'!$E$13</definedName>
    <definedName name="CUSTO_M2_AREA_MED_HOSP">'[1]CUSTOS POR M²'!$E$46</definedName>
    <definedName name="CUSTO_M2_ESQ_EXTERNA">'[1]CUSTOS POR M²'!$H$31</definedName>
    <definedName name="CUSTO_M2_ESQ_EXTERNA_ENC">'[1]CUSTOS POR M²'!$H$29</definedName>
    <definedName name="CUSTO_M2_ESQ_EXTERNA_SERV">'[1]CUSTOS POR M²'!$H$30</definedName>
    <definedName name="CUSTO_M2_FACHADA_ENVID">'[1]CUSTOS POR M²'!$H$39</definedName>
    <definedName name="CUSTO_M2_FACHADA_ENVID_ENC">'[1]CUSTOS POR M²'!$H$37</definedName>
    <definedName name="CUSTO_M2_FACHADA_ENVID_SERV">'[1]CUSTOS POR M²'!$H$38</definedName>
    <definedName name="DATA_APRESENTACAO_PROPOSTA">'[1]INSERÇÃO-DE-DADOS'!$F$11</definedName>
    <definedName name="DATA_BASE_CATEGORIA">'[1]INSERÇÃO-DE-DADOS'!$F$26</definedName>
    <definedName name="DATA_DO_ORCAMENTO_ESTIMATIVO">'[1]INSERÇÃO-DE-DADOS'!$F$2</definedName>
    <definedName name="DIAS_AUSENCIAS_LEGAIS">'[1]DADOS-ESTATISTICOS'!$F$30</definedName>
    <definedName name="DIAS_LICENCA_MATERNIDADE">'[1]DADOS-ESTATISTICOS'!$F$36</definedName>
    <definedName name="DIAS_LICENCA_PATERNIDADE">'[1]DADOS-ESTATISTICOS'!$F$31</definedName>
    <definedName name="DIAS_NA_SEMANA">'[1]DADOS-ESTATISTICOS'!$F$6</definedName>
    <definedName name="DIAS_NO_MES">'[1]DADOS-ESTATISTICOS'!$F$25</definedName>
    <definedName name="DIAS_PAGOS_EMPRESA_ACID_TRAB">'[1]DADOS-ESTATISTICOS'!$F$35</definedName>
    <definedName name="DIAS_TRABALHADOS_NO_MES">'[1]INSERÇÃO-DE-DADOS'!$F$42</definedName>
    <definedName name="DIVISOR_DE_HORAS">'[1]DADOS-ESTATISTICOS'!$F$5</definedName>
    <definedName name="EMPREG_POR_POSTO">'[2]INSERÇÃO-DE-DADOS'!$E$19</definedName>
    <definedName name="ENCARREGADO_DE_LIMPEZA">'[1]INSERÇÃO-DE-DADOS'!$C$19</definedName>
    <definedName name="FREQ_ESQ_EXTERNA">'[1]INSERÇÃO-DE-DADOS'!#REF!</definedName>
    <definedName name="FREQ_FACHADA_ENVID">'[1]INSERÇÃO-DE-DADOS'!#REF!</definedName>
    <definedName name="HORA_NORMAL">'[1]DADOS-ESTATISTICOS'!$F$11</definedName>
    <definedName name="HORA_NOTURNA">'[2]DADOS-ESTATISTICOS'!$F$10</definedName>
    <definedName name="JORNADA_MES_ESQ_EXTERNA_ENC">'[1]CUSTOS POR M²'!$E$29</definedName>
    <definedName name="JORNADA_MES_ESQ_EXTERNA_SERV">'[1]CUSTOS POR M²'!$E$30</definedName>
    <definedName name="JORNADA_MES_FACHADA_ENVID_ENC">'[1]CUSTOS POR M²'!$E$37</definedName>
    <definedName name="JORNADA_MES_FACHADA_ENVID_SERV">'[1]CUSTOS POR M²'!$E$38</definedName>
    <definedName name="LOCAL_DE_EXECUCAO">'[1]INSERÇÃO-DE-DADOS'!$D$12</definedName>
    <definedName name="MATERIAIS">'[1]INSERÇÃO-DE-DADOS'!$F$59</definedName>
    <definedName name="MESES_NO_ANO">'[1]DADOS-ESTATISTICOS'!$F$9</definedName>
    <definedName name="MESES_NO_SEMESTRE">'[1]DADOS-ESTATISTICOS'!$F$10</definedName>
    <definedName name="MOD_1_REMUNERACAO_ENC" localSheetId="0">'MODELO ANEXO III'!$F$26</definedName>
    <definedName name="MOD_2_ENCARGOS_BENEFICIOS_ENC" localSheetId="0">'MODELO ANEXO III'!$F$32+'MODELO ANEXO III'!$F$43+'MODELO ANEXO III'!$F$51</definedName>
    <definedName name="MOD_3_PROVISAO_RESCISAO_ENC" localSheetId="0">'MODELO ANEXO III'!$F$57</definedName>
    <definedName name="MOD_4_CUSTO_REPOSICAO_ENC" localSheetId="0">'MODELO ANEXO III'!$F$67+'MODELO ANEXO III'!$F$71</definedName>
    <definedName name="MOD_5_INSUMOS_ENC" localSheetId="0">'MODELO ANEXO III'!$F$78</definedName>
    <definedName name="MOD_6_CUSTOS_IND_LUCRO_TRIB_ENC" localSheetId="0">'MODELO ANEXO III'!$F$87</definedName>
    <definedName name="MODALIDADE_DE_LICITACAO">'[1]INSERÇÃO-DE-DADOS'!$D$7</definedName>
    <definedName name="NUMERO_MESES_EXEC_CONTRATUAL">'[1]INSERÇÃO-DE-DADOS'!$F$15</definedName>
    <definedName name="NUMERO_PREGAO">'[1]INSERÇÃO-DE-DADOS'!$F$7</definedName>
    <definedName name="NUMERO_PROCESSO">'[1]INSERÇÃO-DE-DADOS'!$F$6</definedName>
    <definedName name="OUTRAS_AUSENCIAS_DESCRICAO">'[1]INSERÇÃO-DE-DADOS'!$C$50</definedName>
    <definedName name="OUTROS_BENEFICIOS_1">'[1]INSERÇÃO-DE-DADOS'!$F$43</definedName>
    <definedName name="OUTROS_BENEFICIOS_1_DESCRICAO">'[1]INSERÇÃO-DE-DADOS'!$C$43</definedName>
    <definedName name="OUTROS_BENEFICIOS_2">'[1]INSERÇÃO-DE-DADOS'!$F$44</definedName>
    <definedName name="OUTROS_BENEFICIOS_2_DESCRICAO">'[1]INSERÇÃO-DE-DADOS'!$C$44</definedName>
    <definedName name="OUTROS_BENEFICIOS_3">'[1]INSERÇÃO-DE-DADOS'!$F$45</definedName>
    <definedName name="OUTROS_BENEFICIOS_3_DESCRICAO">'[1]INSERÇÃO-DE-DADOS'!$C$45</definedName>
    <definedName name="OUTROS_INSUMOS">'[1]INSERÇÃO-DE-DADOS'!$F$61</definedName>
    <definedName name="OUTROS_INSUMOS_DESCRICAO">'[1]INSERÇÃO-DE-DADOS'!$C$61</definedName>
    <definedName name="OUTROS_REMUNERACAO_1">'[1]INSERÇÃO-DE-DADOS'!$F$33</definedName>
    <definedName name="OUTROS_REMUNERACAO_2">'[1]INSERÇÃO-DE-DADOS'!$F$34</definedName>
    <definedName name="OUTROS_REMUNERACAO_2_DESCRICAO">'[1]INSERÇÃO-DE-DADOS'!$C$34:$E$34</definedName>
    <definedName name="OUTROS_REMUNERACAO_3">'[1]INSERÇÃO-DE-DADOS'!$F$35</definedName>
    <definedName name="OUTROS_REMUNERACAO_3_DESCRICAO">'[1]INSERÇÃO-DE-DADOS'!$C$35:$E$35</definedName>
    <definedName name="PERC_ADIC_FERIAS">'[1]ENCARGOS-SOCIAIS-E-TRABALHISTAS'!$E$7</definedName>
    <definedName name="PERC_ADIC_INS">'[2]INSERÇÃO-DE-DADOS'!$F$33</definedName>
    <definedName name="PERC_ADIC_NOT">'[2]INSERÇÃO-DE-DADOS'!$F$32</definedName>
    <definedName name="PERC_ADIC_PERIC">'[2]INSERÇÃO-DE-DADOS'!$F$31</definedName>
    <definedName name="PERC_AVISO_PREVIO_IND">'[1]ENCARGOS-SOCIAIS-E-TRABALHISTAS'!$E$21</definedName>
    <definedName name="PERC_AVISO_PREVIO_TRAB">'[1]ENCARGOS-SOCIAIS-E-TRABALHISTAS'!$E$22</definedName>
    <definedName name="PERC_COFINS">'[1]INSERÇÃO-DE-DADOS'!$F$68</definedName>
    <definedName name="PERC_CONTRIB_SOCIAL">'[1]DADOS-ESTATISTICOS'!#REF!</definedName>
    <definedName name="PERC_CUSTOS_INDIRETOS">'[1]INSERÇÃO-DE-DADOS'!$F$65</definedName>
    <definedName name="PERC_DEC_TERC">'[1]ENCARGOS-SOCIAIS-E-TRABALHISTAS'!$E$6</definedName>
    <definedName name="PERC_DESC_TRANSP_REMUNERACAO">'[1]DADOS-ESTATISTICOS'!$F$17</definedName>
    <definedName name="PERC_EMPREG_AFAST_TRAB">'[1]DADOS-ESTATISTICOS'!$F$34</definedName>
    <definedName name="PERC_EMPREG_AVISO_PREVIO_IND">'[1]DADOS-ESTATISTICOS'!$F$22</definedName>
    <definedName name="PERC_EMPREG_AVISO_PREVIO_TRAB">'[1]DADOS-ESTATISTICOS'!$F$24</definedName>
    <definedName name="PERC_EMPREG_DEMIT_SEM_JUSTA_CAUSA_TOTAL_DESLIG">'[1]DADOS-ESTATISTICOS'!$F$21</definedName>
    <definedName name="PERC_FGTS">'[1]ENCARGOS-SOCIAIS-E-TRABALHISTAS'!$E$17</definedName>
    <definedName name="PERC_FGTS_AVISO_PREV_IND">'[1]ENCARGOS-SOCIAIS-E-TRABALHISTAS'!#REF!</definedName>
    <definedName name="PERC_GPS_FGTS">'[1]ENCARGOS-SOCIAIS-E-TRABALHISTAS'!$E$18</definedName>
    <definedName name="PERC_GPS_FGTS_AVISO_PREVIO_TRAB">'[1]ENCARGOS-SOCIAIS-E-TRABALHISTAS'!#REF!</definedName>
    <definedName name="PERC_HORA_EXTRA">'[1]INSERÇÃO-DE-DADOS'!$F$53</definedName>
    <definedName name="PERC_INCRA">'[1]ENCARGOS-SOCIAIS-E-TRABALHISTAS'!$E$16</definedName>
    <definedName name="PERC_INSS">'[1]ENCARGOS-SOCIAIS-E-TRABALHISTAS'!$E$10</definedName>
    <definedName name="PERC_ISS">'[1]INSERÇÃO-DE-DADOS'!$F$69</definedName>
    <definedName name="PERC_LUCRO">'[1]INSERÇÃO-DE-DADOS'!$F$66</definedName>
    <definedName name="PERC_MOD_3_PROVISAO_RESCISAO" localSheetId="0">'MODELO ANEXO III'!$E$57</definedName>
    <definedName name="PERC_MULTA_FGTS">'[1]DADOS-ESTATISTICOS'!$F$23</definedName>
    <definedName name="PERC_MULTA_FGTS_AV_PREV_IND">'[1]ENCARGOS-SOCIAIS-E-TRABALHISTAS'!#REF!</definedName>
    <definedName name="PERC_MULTA_FGTS_AV_PREV_TRAB">'[1]ENCARGOS-SOCIAIS-E-TRABALHISTAS'!$E$23</definedName>
    <definedName name="PERC_NASCIDOS_VIVOS_POPUL_FEM">'[1]DADOS-ESTATISTICOS'!$F$32</definedName>
    <definedName name="PERC_PARTIC_FEM_VIGIL">'[1]DADOS-ESTATISTICOS'!$F$37</definedName>
    <definedName name="PERC_PARTIC_MASC_VIGIL">'[1]DADOS-ESTATISTICOS'!$F$33</definedName>
    <definedName name="PERC_PIS">'[1]INSERÇÃO-DE-DADOS'!$F$67</definedName>
    <definedName name="PERC_RAT">'[1]ENCARGOS-SOCIAIS-E-TRABALHISTAS'!$E$12</definedName>
    <definedName name="PERC_SAL_EDUCACAO">'[1]ENCARGOS-SOCIAIS-E-TRABALHISTAS'!$E$11</definedName>
    <definedName name="PERC_SEBRAE">'[1]ENCARGOS-SOCIAIS-E-TRABALHISTAS'!$E$15</definedName>
    <definedName name="PERC_SENAC">'[1]ENCARGOS-SOCIAIS-E-TRABALHISTAS'!$E$14</definedName>
    <definedName name="PERC_SESC">'[1]ENCARGOS-SOCIAIS-E-TRABALHISTAS'!$E$13</definedName>
    <definedName name="PERC_SUBSTITUTO_ACID_TRAB">'[1]ENCARGOS-SOCIAIS-E-TRABALHISTAS'!$E$30</definedName>
    <definedName name="PERC_SUBSTITUTO_AFAST_MATERN">'[1]ENCARGOS-SOCIAIS-E-TRABALHISTAS'!$E$31</definedName>
    <definedName name="PERC_SUBSTITUTO_AUSENCIAS_LEGAIS">'[1]ENCARGOS-SOCIAIS-E-TRABALHISTAS'!$E$28</definedName>
    <definedName name="PERC_SUBSTITUTO_FERIAS">'[1]ENCARGOS-SOCIAIS-E-TRABALHISTAS'!$E$27</definedName>
    <definedName name="PERC_SUBSTITUTO_LICENCA_PATERNIDADE">'[1]ENCARGOS-SOCIAIS-E-TRABALHISTAS'!$E$29</definedName>
    <definedName name="PERC_SUBSTITUTO_OUTRAS_AUSENCIAS">'[1]INSERÇÃO-DE-DADOS'!$F$50</definedName>
    <definedName name="PERC_TRIBUTOS" localSheetId="0">'MODELO ANEXO III'!$E$83</definedName>
    <definedName name="PORTARIA_LIMITES">'[1]INSERÇÃO-DE-DADOS'!#REF!</definedName>
    <definedName name="PRODUT_AREA_ESQ_EXTERNA">'[1]INSERÇÃO-DE-DADOS'!$M$11</definedName>
    <definedName name="PRODUT_AREA_EXTERNA">'[1]INSERÇÃO-DE-DADOS'!$M$10</definedName>
    <definedName name="PRODUT_AREA_FACHADA_ENVID">'[1]INSERÇÃO-DE-DADOS'!$M$12</definedName>
    <definedName name="PRODUT_AREA_HOSPITALAR">'[1]INSERÇÃO-DE-DADOS'!$M$13</definedName>
    <definedName name="PRODUT_AREA_INTERNA">'[1]INSERÇÃO-DE-DADOS'!$M$9</definedName>
    <definedName name="QTDE_DE_ENC">'[1]INSERÇÃO-DE-DADOS'!$E$19</definedName>
    <definedName name="QTDE_DE_SERV">'[1]INSERÇÃO-DE-DADOS'!$E$20</definedName>
    <definedName name="QTDE_DE_SERV_HOSP">'[1]INSERÇÃO-DE-DADOS'!$E$21</definedName>
    <definedName name="QTDE_ESTIMADA_SERVENTES">'[1]QTDE-ESTIMADA-SERVENTES'!$D$10</definedName>
    <definedName name="RAMO">'[1]INSERÇÃO-DE-DADOS'!$B$1</definedName>
    <definedName name="RELACAO_SERVENTES_ENCARREGADOS">'[1]INSERÇÃO-DE-DADOS'!$L$15</definedName>
    <definedName name="SALARIO_BASE">'[2]INSERÇÃO-DE-DADOS'!$F$30</definedName>
    <definedName name="SALARIO_NORMATIVO_ENC">'[1]INSERÇÃO-DE-DADOS'!$F$19</definedName>
    <definedName name="SALARIO_NORMATIVO_SERV">'[1]INSERÇÃO-DE-DADOS'!$F$20</definedName>
    <definedName name="SALARIO_NORMATIVO_SERV_HOSP">'[1]INSERÇÃO-DE-DADOS'!$F$21</definedName>
    <definedName name="SERVENTE">'[1]INSERÇÃO-DE-DADOS'!$C$20</definedName>
    <definedName name="SERVENTE_AREA_HOSPITALAR">'[1]INSERÇÃO-DE-DADOS'!$C$21</definedName>
    <definedName name="SUBMOD_2_1_DEC_TERC_ADIC_FERIAS_ENC" localSheetId="0">'MODELO ANEXO III'!$F$32</definedName>
    <definedName name="SUBMOD_2_2_GPS_FGTS_ENC" localSheetId="0">'MODELO ANEXO III'!$F$43</definedName>
    <definedName name="SUBMOD_2_3_BENEFICIOS_ENC" localSheetId="0">'MODELO ANEXO III'!$F$51</definedName>
    <definedName name="SUBMOD_4_1_SUBSTITUTO_ENC" localSheetId="0">'MODELO ANEXO III'!$F$67</definedName>
    <definedName name="SUBMOD_4_2_INTRAJORNADA_ENC" localSheetId="0">'MODELO ANEXO III'!$F$71</definedName>
    <definedName name="TEMPO_INTERVALO_REFEICAO">'[1]INSERÇÃO-DE-DADOS'!$F$54</definedName>
    <definedName name="TIPO_DE_SERVICO">'[1]INSERÇÃO-DE-DADOS'!$E$24</definedName>
    <definedName name="TRANSPORTE_POR_DIA">'[1]INSERÇÃO-DE-DADOS'!$F$40</definedName>
    <definedName name="UG">'[1]INSERÇÃO-DE-DADOS'!$B$2</definedName>
    <definedName name="UNIFORMES">'[1]INSERÇÃO-DE-DADOS'!$F$58</definedName>
    <definedName name="VALOR_TOTAL_ENC" localSheetId="0">'MODELO ANEXO III'!$F$96</definedName>
    <definedName name="VALOR_TOTAL_SERV" localSheetId="0">[1]SERVENTES!$F$96</definedName>
    <definedName name="VALOR_TOTAL_SERV">[1]SERVENTES!$F$96</definedName>
    <definedName name="VALOR_TOTAL_SERV_HOSP">[1]COPEIRAS!$F$96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F9" i="2"/>
  <c r="E9" i="2"/>
  <c r="D8" i="2"/>
  <c r="D9" i="2" s="1"/>
  <c r="C8" i="2"/>
  <c r="D7" i="2"/>
  <c r="C7" i="2"/>
  <c r="D6" i="2"/>
  <c r="C6" i="2"/>
  <c r="F2" i="2"/>
  <c r="B2" i="2"/>
  <c r="B1" i="2"/>
  <c r="F78" i="1"/>
  <c r="F94" i="1" s="1"/>
  <c r="C77" i="1"/>
  <c r="F71" i="1"/>
  <c r="F70" i="1"/>
  <c r="C66" i="1"/>
  <c r="F51" i="1"/>
  <c r="C50" i="1"/>
  <c r="C49" i="1"/>
  <c r="C48" i="1"/>
  <c r="E42" i="1"/>
  <c r="E41" i="1"/>
  <c r="E40" i="1"/>
  <c r="E39" i="1"/>
  <c r="E38" i="1"/>
  <c r="E36" i="1"/>
  <c r="E35" i="1"/>
  <c r="F31" i="1"/>
  <c r="F32" i="1" s="1"/>
  <c r="E31" i="1"/>
  <c r="F30" i="1"/>
  <c r="E30" i="1"/>
  <c r="F26" i="1"/>
  <c r="F90" i="1" s="1"/>
  <c r="C25" i="1"/>
  <c r="C24" i="1"/>
  <c r="D15" i="1"/>
  <c r="E14" i="1"/>
  <c r="F11" i="1"/>
  <c r="F10" i="1"/>
  <c r="D9" i="1"/>
  <c r="F6" i="1"/>
  <c r="D6" i="1"/>
  <c r="D5" i="1"/>
  <c r="B2" i="1"/>
  <c r="F36" i="1" l="1"/>
  <c r="F56" i="1"/>
  <c r="F39" i="1"/>
  <c r="F42" i="1"/>
  <c r="F54" i="1" s="1"/>
  <c r="F37" i="1"/>
  <c r="F35" i="1"/>
  <c r="F41" i="1"/>
  <c r="F40" i="1"/>
  <c r="F38" i="1"/>
  <c r="F43" i="1" l="1"/>
  <c r="F91" i="1" l="1"/>
  <c r="F55" i="1"/>
  <c r="F57" i="1" s="1"/>
  <c r="F92" i="1" l="1"/>
  <c r="F61" i="1"/>
  <c r="F67" i="1" s="1"/>
  <c r="F93" i="1" s="1"/>
  <c r="F65" i="1"/>
  <c r="F64" i="1"/>
  <c r="F63" i="1"/>
  <c r="F62" i="1"/>
  <c r="F81" i="1"/>
  <c r="F66" i="1"/>
  <c r="F82" i="1" l="1"/>
  <c r="F85" i="1"/>
  <c r="F86" i="1"/>
  <c r="F84" i="1" l="1"/>
  <c r="F83" i="1" s="1"/>
  <c r="F87" i="1" s="1"/>
  <c r="F95" i="1" s="1"/>
  <c r="F96" i="1" s="1"/>
</calcChain>
</file>

<file path=xl/sharedStrings.xml><?xml version="1.0" encoding="utf-8"?>
<sst xmlns="http://schemas.openxmlformats.org/spreadsheetml/2006/main" count="174" uniqueCount="113">
  <si>
    <t>ÓRGÃO: CONSELHO REGIONAL DE MEDICINA DO ESTADO DO RIO GRANDE DO SUL</t>
  </si>
  <si>
    <t>DATA:</t>
  </si>
  <si>
    <t>CUSTOS REFERENTES AO EMPREGADO</t>
  </si>
  <si>
    <t>Dados referentes à licitação</t>
  </si>
  <si>
    <t>Nº do Processo</t>
  </si>
  <si>
    <t>Modalidade de Licitação</t>
  </si>
  <si>
    <t>DISCRIMINAÇÃO DOS SERVIÇOS (DADOS REFERENTES À CONTRATAÇÃO)</t>
  </si>
  <si>
    <t>A</t>
  </si>
  <si>
    <t>Data de Apresentação da Proposta</t>
  </si>
  <si>
    <t>B</t>
  </si>
  <si>
    <t xml:space="preserve">Local de Execução </t>
  </si>
  <si>
    <t>C</t>
  </si>
  <si>
    <t xml:space="preserve">Acordo, Conv. ou Sentença Normativa em Dissídio Coletivo </t>
  </si>
  <si>
    <t>D</t>
  </si>
  <si>
    <t>Número de Meses de Execução Contratual</t>
  </si>
  <si>
    <t>E</t>
  </si>
  <si>
    <t>Quantidade de postos</t>
  </si>
  <si>
    <t>CUSTOS POR EMPREGADO</t>
  </si>
  <si>
    <t>Tipo de Serviço (mesmo serviço com características distintas)</t>
  </si>
  <si>
    <t>Classificação Brasileira de Ocupações (CBO)</t>
  </si>
  <si>
    <t>Categoria Profissional (vinculada à execução contratual)</t>
  </si>
  <si>
    <t xml:space="preserve">Data-Base da Categoria </t>
  </si>
  <si>
    <t>PLANILHA DE CUSTOS E FORMAÇÃO DE PREÇOS</t>
  </si>
  <si>
    <t>MÓDULO 1: COMPOSIÇÃO DA REMUNERAÇÃO</t>
  </si>
  <si>
    <t>Composição da Remuneração</t>
  </si>
  <si>
    <t>Valor (R$)</t>
  </si>
  <si>
    <t>Salário-Base</t>
  </si>
  <si>
    <t>Adicional de Insalubridade</t>
  </si>
  <si>
    <t>Outras Remunerações 1 (Especificar)</t>
  </si>
  <si>
    <t>TOTAL</t>
  </si>
  <si>
    <t>MÓDULO 2: ENCARGOS E BENEFÍCIOS ANUAIS, MENSAIS E DIÁRIOS</t>
  </si>
  <si>
    <t>Submódulo 2.1 - 13º (décimo terceiro) Salário e Adicional de Férias</t>
  </si>
  <si>
    <t>2.1</t>
  </si>
  <si>
    <t>13º Salário e Adicional de Férias</t>
  </si>
  <si>
    <t>%</t>
  </si>
  <si>
    <t>13º Salário</t>
  </si>
  <si>
    <t>Adicional de Férias</t>
  </si>
  <si>
    <t>Submódulo 2.2 - Encargos Previdencários (GPS), Fundo de Garantia por Tempo de Serviço (FGTS) e Outras Contribuições</t>
  </si>
  <si>
    <t>2.2</t>
  </si>
  <si>
    <t>Encargos Previdenciários (GPS), Fundo de Garantia por Tempo de Serviço (FGTS) e outras contribuições</t>
  </si>
  <si>
    <t>INSS</t>
  </si>
  <si>
    <t>Salário Educação</t>
  </si>
  <si>
    <t>Riscos Ambientas do Trabalho</t>
  </si>
  <si>
    <t>SESC</t>
  </si>
  <si>
    <t>SENAC</t>
  </si>
  <si>
    <t>F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</si>
  <si>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</si>
  <si>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</si>
  <si>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</si>
  <si>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</si>
  <si>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</si>
  <si>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</si>
  <si>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</si>
  <si>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Benefícios Mensais e Diários</t>
  </si>
  <si>
    <t>Transporte</t>
  </si>
  <si>
    <t>Auxílio-Refeição/Alimentação</t>
  </si>
  <si>
    <t>MÓDULO 3: PROVISÃO PARA RESCISÃO</t>
  </si>
  <si>
    <t>Provisão para Rescisão</t>
  </si>
  <si>
    <t>Aviso Prévio Indenizado</t>
  </si>
  <si>
    <t>Aviso Prévio Trabalhado</t>
  </si>
  <si>
    <t>Multa do FGTS sobre o Aviso Prévio Trabalhado</t>
  </si>
  <si>
    <t>MÓDULO 4: CUSTO DE REPOSIÇÃO DO PROFISSIONAL AUSENTE</t>
  </si>
  <si>
    <t>Submódulo 4.1 - Substituto nas Ausências Legais</t>
  </si>
  <si>
    <t>4.1</t>
  </si>
  <si>
    <t>Substituto nas Ausências Legais</t>
  </si>
  <si>
    <t xml:space="preserve">Substituto na Cobertura de Férias 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</si>
  <si>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</si>
  <si>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</si>
  <si>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</si>
  <si>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</si>
  <si>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Submódulo 4.2 - Substituto na Intrajornada</t>
  </si>
  <si>
    <t>4.2</t>
  </si>
  <si>
    <t>Substituto na Intrajornada</t>
  </si>
  <si>
    <t>Substituto na Cobertura de Intervalo para Repouso e Alimentação</t>
  </si>
  <si>
    <t>MÓDULO 5: INSUMOS DIVERSOS</t>
  </si>
  <si>
    <t>Insumos Diversos</t>
  </si>
  <si>
    <t>Uniformes</t>
  </si>
  <si>
    <t>Materiais</t>
  </si>
  <si>
    <t>Equipamentos</t>
  </si>
  <si>
    <t>MÓDULO 6: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</si>
  <si>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</si>
  <si>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</si>
  <si>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</si>
  <si>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</si>
  <si>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</si>
  <si>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</si>
  <si>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</si>
  <si>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</si>
  <si>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</si>
  <si>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</si>
  <si>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QUADRO RESUMO - CUSTO POR EMPREGADO</t>
  </si>
  <si>
    <t>MÓD.</t>
  </si>
  <si>
    <t>Mão-de-obra vinculada à execução contratual (valor por empregado)</t>
  </si>
  <si>
    <t>Valor    (R$)</t>
  </si>
  <si>
    <t>Encargos e Benefícios Anuais, Mensais e Diários</t>
  </si>
  <si>
    <t>Custo de Reposição do Profissional Ausente</t>
  </si>
  <si>
    <t>VALOR TOTAL DO POSTO</t>
  </si>
  <si>
    <t>QUADRO RESUMO - VALOR UNITÁRIO E MENSAL DOS SERVIÇOS</t>
  </si>
  <si>
    <t>Item</t>
  </si>
  <si>
    <t>Tipo de Serviço</t>
  </si>
  <si>
    <t>Qtde de empregados
(A)</t>
  </si>
  <si>
    <t>Valor por empregado
(B)</t>
  </si>
  <si>
    <t>Valor total do serviço 
C = (AxB)</t>
  </si>
  <si>
    <t>I</t>
  </si>
  <si>
    <t>II</t>
  </si>
  <si>
    <t>III</t>
  </si>
  <si>
    <t>VALOR MENSAL DOS SERVIÇOS (I + II + III)</t>
  </si>
  <si>
    <t>QUADRO RESUMO - VALOR GLOBAL DOS SERVIÇOS</t>
  </si>
  <si>
    <t>Valor Mensal</t>
  </si>
  <si>
    <t>Valor Anual</t>
  </si>
  <si>
    <t>Limpeza e Conservação</t>
  </si>
  <si>
    <t>Copeiragem</t>
  </si>
  <si>
    <t>Total dos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</si>
</sst>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&quot;R$&quot;\ #,##0.00"/>
  </numFmts>
  <fonts count="16" x14ac:knownFonts="1">
    <font>
      <sz val="10"/>
      <name val="Arial"/>
      <family val="2"/>
    </font>
    <font>
      <b/>
      <sz val="12"/>
      <name val="Segoe UI Light"/>
      <family val="2"/>
    </font>
    <font>
      <sz val="11"/>
      <name val="Segoe UI Light"/>
      <family val="2"/>
    </font>
    <font>
      <b/>
      <sz val="14"/>
      <color theme="6" tint="-0.499984740745262"/>
      <name val="Segoe UI Light"/>
      <family val="2"/>
    </font>
    <font>
      <sz val="8"/>
      <name val="Segoe UI Light"/>
      <family val="2"/>
    </font>
    <font>
      <b/>
      <sz val="11"/>
      <color theme="0"/>
      <name val="Segoe UI Light"/>
      <family val="2"/>
    </font>
    <font>
      <b/>
      <sz val="12"/>
      <color theme="6" tint="-0.499984740745262"/>
      <name val="Segoe UI Light"/>
      <family val="2"/>
    </font>
    <font>
      <sz val="11"/>
      <color theme="5" tint="-0.249977111117893"/>
      <name val="Segoe UI Light"/>
      <family val="2"/>
    </font>
    <font>
      <b/>
      <sz val="11"/>
      <color theme="6" tint="-0.499984740745262"/>
      <name val="Segoe UI Light"/>
      <family val="2"/>
    </font>
    <font>
      <sz val="11"/>
      <color theme="6" tint="-0.499984740745262"/>
      <name val="Segoe UI Light"/>
      <family val="2"/>
    </font>
    <font>
      <b/>
      <sz val="11"/>
      <name val="Segoe UI Light"/>
      <family val="2"/>
    </font>
    <font>
      <sz val="11"/>
      <color rgb="FFFF0000"/>
      <name val="Segoe UI Light"/>
      <family val="2"/>
    </font>
    <font>
      <i/>
      <sz val="10"/>
      <color theme="0"/>
      <name val="Segoe UI Light"/>
      <family val="2"/>
    </font>
    <font>
      <i/>
      <sz val="10"/>
      <name val="Segoe UI Light"/>
      <family val="2"/>
    </font>
    <font>
      <b/>
      <sz val="13"/>
      <name val="Segoe UI Light"/>
      <family val="2"/>
    </font>
    <font>
      <sz val="10"/>
      <name val="Segoe U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41"/>
      </patternFill>
    </fill>
    <fill>
      <patternFill patternType="solid">
        <fgColor theme="6" tint="-0.249977111117893"/>
        <bgColor indexed="31"/>
      </patternFill>
    </fill>
    <fill>
      <patternFill patternType="solid">
        <fgColor theme="6" tint="-0.249977111117893"/>
        <bgColor indexed="26"/>
      </patternFill>
    </fill>
  </fills>
  <borders count="19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4.9989318521683403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4.9989318521683403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4.9989318521683403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2" tint="-9.9978637043366805E-2"/>
      </top>
      <bottom style="thin">
        <color theme="0" tint="-4.9989318521683403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3" borderId="0" xfId="0" applyFont="1" applyFill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right"/>
    </xf>
    <xf numFmtId="14" fontId="1" fillId="4" borderId="1" xfId="0" applyNumberFormat="1" applyFont="1" applyFill="1" applyBorder="1"/>
    <xf numFmtId="0" fontId="3" fillId="3" borderId="0" xfId="0" applyFont="1" applyFill="1" applyAlignment="1">
      <alignment horizontal="center"/>
    </xf>
    <xf numFmtId="0" fontId="4" fillId="5" borderId="0" xfId="0" applyFont="1" applyFill="1"/>
    <xf numFmtId="0" fontId="5" fillId="6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2" fontId="2" fillId="4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6" borderId="5" xfId="0" applyFont="1" applyFill="1" applyBorder="1" applyAlignment="1">
      <alignment horizontal="center"/>
    </xf>
    <xf numFmtId="14" fontId="2" fillId="7" borderId="5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5" xfId="0" applyFont="1" applyFill="1" applyBorder="1"/>
    <xf numFmtId="2" fontId="2" fillId="7" borderId="5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5" borderId="0" xfId="0" applyFont="1" applyFill="1" applyAlignment="1">
      <alignment vertical="top"/>
    </xf>
    <xf numFmtId="0" fontId="2" fillId="8" borderId="5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/>
    </xf>
    <xf numFmtId="0" fontId="2" fillId="9" borderId="5" xfId="0" applyFont="1" applyFill="1" applyBorder="1"/>
    <xf numFmtId="0" fontId="2" fillId="9" borderId="5" xfId="0" applyFont="1" applyFill="1" applyBorder="1" applyAlignment="1">
      <alignment horizontal="center"/>
    </xf>
    <xf numFmtId="0" fontId="2" fillId="8" borderId="5" xfId="0" applyFont="1" applyFill="1" applyBorder="1"/>
    <xf numFmtId="0" fontId="2" fillId="9" borderId="6" xfId="0" applyFont="1" applyFill="1" applyBorder="1" applyAlignment="1">
      <alignment horizontal="left"/>
    </xf>
    <xf numFmtId="14" fontId="2" fillId="7" borderId="6" xfId="0" applyNumberFormat="1" applyFont="1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5" borderId="0" xfId="0" applyFont="1" applyFill="1"/>
    <xf numFmtId="39" fontId="9" fillId="3" borderId="0" xfId="0" applyNumberFormat="1" applyFont="1" applyFill="1" applyAlignment="1">
      <alignment horizontal="right"/>
    </xf>
    <xf numFmtId="0" fontId="5" fillId="10" borderId="5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center" vertical="center" wrapText="1"/>
    </xf>
    <xf numFmtId="39" fontId="2" fillId="9" borderId="5" xfId="0" applyNumberFormat="1" applyFont="1" applyFill="1" applyBorder="1" applyAlignment="1">
      <alignment horizontal="left" vertical="center" wrapText="1"/>
    </xf>
    <xf numFmtId="4" fontId="2" fillId="9" borderId="5" xfId="0" applyNumberFormat="1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4" fontId="2" fillId="8" borderId="5" xfId="0" applyNumberFormat="1" applyFont="1" applyFill="1" applyBorder="1" applyAlignment="1">
      <alignment horizontal="right" vertical="center" wrapText="1"/>
    </xf>
    <xf numFmtId="39" fontId="2" fillId="9" borderId="1" xfId="0" applyNumberFormat="1" applyFont="1" applyFill="1" applyBorder="1" applyAlignment="1">
      <alignment horizontal="left" vertical="center" wrapText="1"/>
    </xf>
    <xf numFmtId="39" fontId="2" fillId="9" borderId="2" xfId="0" applyNumberFormat="1" applyFont="1" applyFill="1" applyBorder="1" applyAlignment="1">
      <alignment horizontal="left" vertical="center" wrapText="1"/>
    </xf>
    <xf numFmtId="39" fontId="2" fillId="9" borderId="3" xfId="0" applyNumberFormat="1" applyFont="1" applyFill="1" applyBorder="1" applyAlignment="1">
      <alignment horizontal="left" vertical="center" wrapText="1"/>
    </xf>
    <xf numFmtId="39" fontId="2" fillId="8" borderId="1" xfId="0" applyNumberFormat="1" applyFont="1" applyFill="1" applyBorder="1" applyAlignment="1">
      <alignment horizontal="left" vertical="center" wrapText="1"/>
    </xf>
    <xf numFmtId="39" fontId="2" fillId="8" borderId="2" xfId="0" applyNumberFormat="1" applyFont="1" applyFill="1" applyBorder="1" applyAlignment="1">
      <alignment horizontal="left" vertical="center" wrapText="1"/>
    </xf>
    <xf numFmtId="39" fontId="2" fillId="8" borderId="3" xfId="0" applyNumberFormat="1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horizontal="left" vertical="center" wrapText="1"/>
    </xf>
    <xf numFmtId="4" fontId="5" fillId="11" borderId="5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9" fontId="2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39" fontId="10" fillId="3" borderId="0" xfId="0" applyNumberFormat="1" applyFont="1" applyFill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 wrapText="1"/>
    </xf>
    <xf numFmtId="2" fontId="2" fillId="9" borderId="5" xfId="0" applyNumberFormat="1" applyFont="1" applyFill="1" applyBorder="1" applyAlignment="1">
      <alignment horizontal="center" vertical="center" wrapText="1"/>
    </xf>
    <xf numFmtId="39" fontId="2" fillId="9" borderId="5" xfId="0" applyNumberFormat="1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2" fontId="2" fillId="8" borderId="5" xfId="0" applyNumberFormat="1" applyFont="1" applyFill="1" applyBorder="1" applyAlignment="1">
      <alignment horizontal="center" vertical="center"/>
    </xf>
    <xf numFmtId="39" fontId="2" fillId="8" borderId="5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4" fontId="5" fillId="6" borderId="5" xfId="0" applyNumberFormat="1" applyFont="1" applyFill="1" applyBorder="1" applyAlignment="1">
      <alignment horizontal="right"/>
    </xf>
    <xf numFmtId="0" fontId="11" fillId="3" borderId="0" xfId="0" applyFont="1" applyFill="1"/>
    <xf numFmtId="0" fontId="8" fillId="3" borderId="0" xfId="0" applyFont="1" applyFill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2" fontId="2" fillId="8" borderId="5" xfId="0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right" vertical="center"/>
    </xf>
    <xf numFmtId="0" fontId="2" fillId="9" borderId="5" xfId="0" applyFont="1" applyFill="1" applyBorder="1" applyAlignment="1">
      <alignment horizontal="justify" vertical="center"/>
    </xf>
    <xf numFmtId="0" fontId="2" fillId="8" borderId="5" xfId="0" applyFont="1" applyFill="1" applyBorder="1" applyAlignment="1">
      <alignment horizontal="justify" vertical="center"/>
    </xf>
    <xf numFmtId="0" fontId="5" fillId="6" borderId="5" xfId="0" applyFont="1" applyFill="1" applyBorder="1" applyAlignment="1">
      <alignment horizontal="left" vertical="center" wrapText="1"/>
    </xf>
    <xf numFmtId="4" fontId="2" fillId="8" borderId="5" xfId="0" applyNumberFormat="1" applyFont="1" applyFill="1" applyBorder="1" applyAlignment="1">
      <alignment horizontal="left" vertical="center" wrapText="1"/>
    </xf>
    <xf numFmtId="164" fontId="2" fillId="8" borderId="5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left" vertical="center" wrapText="1"/>
    </xf>
    <xf numFmtId="39" fontId="2" fillId="9" borderId="7" xfId="0" applyNumberFormat="1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left" vertical="center" wrapText="1"/>
    </xf>
    <xf numFmtId="39" fontId="2" fillId="8" borderId="7" xfId="0" applyNumberFormat="1" applyFont="1" applyFill="1" applyBorder="1" applyAlignment="1">
      <alignment horizontal="right" vertical="center" wrapText="1"/>
    </xf>
    <xf numFmtId="4" fontId="2" fillId="8" borderId="7" xfId="0" applyNumberFormat="1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left" vertical="center" wrapText="1"/>
    </xf>
    <xf numFmtId="4" fontId="5" fillId="11" borderId="7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 wrapText="1"/>
    </xf>
    <xf numFmtId="39" fontId="2" fillId="9" borderId="5" xfId="0" applyNumberFormat="1" applyFont="1" applyFill="1" applyBorder="1" applyAlignment="1">
      <alignment horizontal="center" vertical="center" wrapText="1"/>
    </xf>
    <xf numFmtId="39" fontId="2" fillId="8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vertical="center" wrapText="1" indent="1"/>
    </xf>
    <xf numFmtId="39" fontId="13" fillId="8" borderId="5" xfId="0" applyNumberFormat="1" applyFont="1" applyFill="1" applyBorder="1" applyAlignment="1">
      <alignment horizontal="center" vertical="center" wrapText="1"/>
    </xf>
    <xf numFmtId="39" fontId="13" fillId="8" borderId="5" xfId="0" applyNumberFormat="1" applyFont="1" applyFill="1" applyBorder="1" applyAlignment="1">
      <alignment horizontal="right" vertical="center" wrapText="1"/>
    </xf>
    <xf numFmtId="0" fontId="13" fillId="9" borderId="5" xfId="0" applyFont="1" applyFill="1" applyBorder="1" applyAlignment="1">
      <alignment horizontal="left" vertical="center" wrapText="1" indent="1"/>
    </xf>
    <xf numFmtId="39" fontId="13" fillId="9" borderId="5" xfId="0" applyNumberFormat="1" applyFont="1" applyFill="1" applyBorder="1" applyAlignment="1">
      <alignment horizontal="center" vertical="center" wrapText="1"/>
    </xf>
    <xf numFmtId="39" fontId="13" fillId="9" borderId="5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wrapText="1"/>
    </xf>
    <xf numFmtId="39" fontId="5" fillId="6" borderId="5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14" fillId="4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left"/>
    </xf>
    <xf numFmtId="14" fontId="1" fillId="7" borderId="8" xfId="0" applyNumberFormat="1" applyFont="1" applyFill="1" applyBorder="1" applyAlignment="1">
      <alignment horizontal="right"/>
    </xf>
    <xf numFmtId="14" fontId="1" fillId="7" borderId="8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3" fontId="2" fillId="9" borderId="8" xfId="0" applyNumberFormat="1" applyFont="1" applyFill="1" applyBorder="1" applyAlignment="1">
      <alignment horizontal="left" vertical="center" wrapText="1"/>
    </xf>
    <xf numFmtId="3" fontId="2" fillId="9" borderId="8" xfId="0" applyNumberFormat="1" applyFont="1" applyFill="1" applyBorder="1" applyAlignment="1">
      <alignment horizontal="center" vertical="center" wrapText="1"/>
    </xf>
    <xf numFmtId="4" fontId="2" fillId="9" borderId="8" xfId="0" applyNumberFormat="1" applyFont="1" applyFill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left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4" fontId="2" fillId="8" borderId="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5" fillId="6" borderId="8" xfId="0" applyFont="1" applyFill="1" applyBorder="1" applyAlignment="1">
      <alignment horizontal="left" vertical="center" wrapText="1"/>
    </xf>
    <xf numFmtId="3" fontId="5" fillId="6" borderId="8" xfId="0" applyNumberFormat="1" applyFont="1" applyFill="1" applyBorder="1" applyAlignment="1">
      <alignment horizontal="center" vertical="center" wrapText="1"/>
    </xf>
    <xf numFmtId="165" fontId="5" fillId="6" borderId="9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left" vertical="center"/>
    </xf>
    <xf numFmtId="0" fontId="5" fillId="12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2" fillId="9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9" borderId="14" xfId="0" applyFont="1" applyFill="1" applyBorder="1" applyAlignment="1">
      <alignment horizontal="left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165" fontId="10" fillId="9" borderId="8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165" fontId="2" fillId="8" borderId="8" xfId="0" applyNumberFormat="1" applyFont="1" applyFill="1" applyBorder="1" applyAlignment="1">
      <alignment horizontal="center" vertical="center" wrapText="1"/>
    </xf>
    <xf numFmtId="165" fontId="10" fillId="8" borderId="8" xfId="0" applyNumberFormat="1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2" fontId="15" fillId="3" borderId="0" xfId="0" applyNumberFormat="1" applyFont="1" applyFill="1"/>
    <xf numFmtId="0" fontId="1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E%2020_20%20-%20PLANILHA%20DE%20CUSTOS%20-%20IN-5-2017-LIMPEZA.xlsx?566A58AA" TargetMode="External"/><Relationship Id="rId1" Type="http://schemas.openxmlformats.org/officeDocument/2006/relationships/externalLinkPath" Target="file:///\\566A58AA\PE%2020_20%20-%20PLANILHA%20DE%20CUSTOS%20-%20IN-5-2017-LIMPEZ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/GERENCIA/LICITAC/PREG&#195;O/2020/PE%2020_2020%20-%20Servi&#231;o%20de%20Copa%20e%20Limpeza%20(14.02.21)/01%20-%20Estudos%20preliminares/Planilha%20de%20custos%20e%20forma&#231;&#227;o%20de%20pre&#231;os/PE%2020.20%20-%20Planilha%20de%20custos%20e%20forma&#231;&#227;o%20de%20pre&#231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ANEXO III"/>
      <sheetName val="RESUMO ANEXO III"/>
      <sheetName val="INSERÇÃO-DE-DADOS"/>
      <sheetName val="DADOS-ESTATISTICOS"/>
      <sheetName val="ENCARGOS-SOCIAIS-E-TRABALHISTAS"/>
      <sheetName val="ENCARREGADO"/>
      <sheetName val="SERVENTES"/>
      <sheetName val="COPEIRAS"/>
      <sheetName val="QUADRO-RESUMO"/>
      <sheetName val="MATERIAL"/>
      <sheetName val="LIMITES-SEGES-PORT-7-2015"/>
      <sheetName val="CUSTOS POR M²"/>
      <sheetName val="LIMITES-SEGES-PORT-213-2017"/>
      <sheetName val="QTDE-ESTIMADA-SERVENTES"/>
    </sheetNames>
    <sheetDataSet>
      <sheetData sheetId="0"/>
      <sheetData sheetId="1"/>
      <sheetData sheetId="2">
        <row r="1">
          <cell r="B1" t="str">
            <v>CONSELHO REGIONAL DE MEDICINA DO ESTADO DO RIO GRANDE DO SUL</v>
          </cell>
        </row>
        <row r="2">
          <cell r="B2" t="str">
            <v>UASG: 389465</v>
          </cell>
          <cell r="F2">
            <v>44187</v>
          </cell>
        </row>
        <row r="6">
          <cell r="F6" t="str">
            <v>218/2020</v>
          </cell>
        </row>
        <row r="7">
          <cell r="D7" t="str">
            <v>Pregão nº</v>
          </cell>
          <cell r="F7" t="str">
            <v>20/2020</v>
          </cell>
        </row>
        <row r="9">
          <cell r="L9">
            <v>5100</v>
          </cell>
          <cell r="M9">
            <v>800</v>
          </cell>
        </row>
        <row r="10">
          <cell r="L10">
            <v>1585</v>
          </cell>
          <cell r="M10">
            <v>1800</v>
          </cell>
        </row>
        <row r="11">
          <cell r="F11">
            <v>43838</v>
          </cell>
          <cell r="L11">
            <v>0</v>
          </cell>
          <cell r="M11">
            <v>220</v>
          </cell>
        </row>
        <row r="12">
          <cell r="D12" t="str">
            <v>Sede do CREMERS</v>
          </cell>
          <cell r="L12">
            <v>820</v>
          </cell>
          <cell r="M12">
            <v>110</v>
          </cell>
        </row>
        <row r="13">
          <cell r="L13">
            <v>0</v>
          </cell>
        </row>
        <row r="14">
          <cell r="D14" t="str">
            <v>Reg. MTE nº: RS000211/2020</v>
          </cell>
        </row>
        <row r="15">
          <cell r="F15">
            <v>12</v>
          </cell>
          <cell r="L15">
            <v>9</v>
          </cell>
        </row>
        <row r="19">
          <cell r="C19" t="str">
            <v>Encarregado de Limpeza</v>
          </cell>
          <cell r="E19">
            <v>1</v>
          </cell>
          <cell r="F19">
            <v>1128.51</v>
          </cell>
        </row>
        <row r="20">
          <cell r="C20" t="str">
            <v>Servente de Limpeza</v>
          </cell>
          <cell r="E20">
            <v>8</v>
          </cell>
          <cell r="F20">
            <v>1128.51</v>
          </cell>
        </row>
        <row r="21">
          <cell r="C21" t="str">
            <v>Copeira</v>
          </cell>
          <cell r="E21">
            <v>2</v>
          </cell>
          <cell r="F21">
            <v>1128.51</v>
          </cell>
        </row>
        <row r="24">
          <cell r="E24" t="str">
            <v>Limpeza e Conservação</v>
          </cell>
        </row>
        <row r="25">
          <cell r="F25" t="str">
            <v>5143-20</v>
          </cell>
        </row>
        <row r="26">
          <cell r="F26">
            <v>43831</v>
          </cell>
        </row>
        <row r="33">
          <cell r="F33">
            <v>225.7</v>
          </cell>
        </row>
        <row r="34">
          <cell r="C34" t="str">
            <v>Outras Remunerações 2 (Especificar)</v>
          </cell>
        </row>
        <row r="35">
          <cell r="C35" t="str">
            <v>Outras Remunerações 3 (Especificar)</v>
          </cell>
        </row>
        <row r="40">
          <cell r="F40">
            <v>9.1</v>
          </cell>
        </row>
        <row r="41">
          <cell r="F41">
            <v>14.1</v>
          </cell>
        </row>
        <row r="42">
          <cell r="F42">
            <v>22</v>
          </cell>
        </row>
        <row r="43">
          <cell r="C43" t="str">
            <v>Plano de Benfício Social (Cl. 23ª CCT)</v>
          </cell>
          <cell r="F43">
            <v>15.62</v>
          </cell>
        </row>
        <row r="44">
          <cell r="C44" t="str">
            <v>Outros Benefícios 2 (Especificar)</v>
          </cell>
        </row>
        <row r="45">
          <cell r="C45" t="str">
            <v>Outros Benefícios 3 (Especificar)</v>
          </cell>
        </row>
        <row r="50">
          <cell r="C50" t="str">
            <v>Outras Ausências (Especificar em %)</v>
          </cell>
        </row>
        <row r="58">
          <cell r="F58">
            <v>21.26</v>
          </cell>
        </row>
        <row r="59">
          <cell r="F59">
            <v>160.85</v>
          </cell>
        </row>
        <row r="61">
          <cell r="C61" t="str">
            <v>Outros Insumos (Especificar)</v>
          </cell>
        </row>
        <row r="65">
          <cell r="F65">
            <v>4.53</v>
          </cell>
        </row>
        <row r="66">
          <cell r="F66">
            <v>5.36</v>
          </cell>
        </row>
        <row r="67">
          <cell r="F67">
            <v>0.65</v>
          </cell>
        </row>
        <row r="68">
          <cell r="F68">
            <v>3</v>
          </cell>
        </row>
        <row r="69">
          <cell r="F69">
            <v>2.5</v>
          </cell>
        </row>
      </sheetData>
      <sheetData sheetId="3">
        <row r="5">
          <cell r="F5">
            <v>220</v>
          </cell>
        </row>
        <row r="6">
          <cell r="F6">
            <v>7</v>
          </cell>
        </row>
        <row r="9">
          <cell r="F9">
            <v>12</v>
          </cell>
        </row>
        <row r="10">
          <cell r="F10">
            <v>6</v>
          </cell>
        </row>
        <row r="11">
          <cell r="F11">
            <v>60</v>
          </cell>
        </row>
        <row r="12">
          <cell r="F12">
            <v>44</v>
          </cell>
        </row>
        <row r="17">
          <cell r="F17">
            <v>6</v>
          </cell>
        </row>
        <row r="21">
          <cell r="F21">
            <v>67.739999999999995</v>
          </cell>
        </row>
        <row r="22">
          <cell r="F22">
            <v>25</v>
          </cell>
        </row>
        <row r="23">
          <cell r="F23">
            <v>40</v>
          </cell>
        </row>
        <row r="24">
          <cell r="F24">
            <v>75</v>
          </cell>
        </row>
        <row r="25">
          <cell r="F25">
            <v>30</v>
          </cell>
        </row>
        <row r="30">
          <cell r="F30">
            <v>8</v>
          </cell>
        </row>
        <row r="31">
          <cell r="F31">
            <v>20</v>
          </cell>
        </row>
        <row r="32">
          <cell r="F32">
            <v>1.42</v>
          </cell>
        </row>
        <row r="33">
          <cell r="F33">
            <v>45.22</v>
          </cell>
        </row>
        <row r="34">
          <cell r="F34">
            <v>0.44</v>
          </cell>
        </row>
        <row r="35">
          <cell r="F35">
            <v>15</v>
          </cell>
        </row>
        <row r="36">
          <cell r="F36">
            <v>180</v>
          </cell>
        </row>
        <row r="37">
          <cell r="F37">
            <v>54.78</v>
          </cell>
        </row>
      </sheetData>
      <sheetData sheetId="4">
        <row r="6">
          <cell r="E6">
            <v>8.33</v>
          </cell>
        </row>
        <row r="7">
          <cell r="E7">
            <v>2.78</v>
          </cell>
        </row>
        <row r="10">
          <cell r="E10">
            <v>20</v>
          </cell>
        </row>
        <row r="11">
          <cell r="E11">
            <v>2.5</v>
          </cell>
        </row>
        <row r="12">
          <cell r="E12">
            <v>1.5</v>
          </cell>
        </row>
        <row r="13">
          <cell r="E13">
            <v>1.5</v>
          </cell>
        </row>
        <row r="14">
          <cell r="E14">
            <v>1</v>
          </cell>
        </row>
        <row r="15">
          <cell r="E15">
            <v>0.6</v>
          </cell>
        </row>
        <row r="16">
          <cell r="E16">
            <v>0.2</v>
          </cell>
        </row>
        <row r="17">
          <cell r="E17">
            <v>8</v>
          </cell>
        </row>
        <row r="18">
          <cell r="E18">
            <v>35.299999999999997</v>
          </cell>
        </row>
        <row r="21">
          <cell r="E21">
            <v>1.41</v>
          </cell>
        </row>
        <row r="22">
          <cell r="E22">
            <v>0.99</v>
          </cell>
        </row>
        <row r="23">
          <cell r="E23">
            <v>0.04</v>
          </cell>
        </row>
        <row r="27">
          <cell r="E27">
            <v>8.33</v>
          </cell>
        </row>
        <row r="28">
          <cell r="E28">
            <v>2.2200000000000002</v>
          </cell>
        </row>
        <row r="29">
          <cell r="E29">
            <v>0.04</v>
          </cell>
        </row>
        <row r="30">
          <cell r="E30">
            <v>0.02</v>
          </cell>
        </row>
        <row r="31">
          <cell r="E31">
            <v>0.14000000000000001</v>
          </cell>
        </row>
      </sheetData>
      <sheetData sheetId="5"/>
      <sheetData sheetId="6">
        <row r="30">
          <cell r="F30">
            <v>131.61000000000001</v>
          </cell>
        </row>
        <row r="96">
          <cell r="F96">
            <v>3976.66</v>
          </cell>
        </row>
      </sheetData>
      <sheetData sheetId="7">
        <row r="96">
          <cell r="F96">
            <v>3099.99</v>
          </cell>
        </row>
      </sheetData>
      <sheetData sheetId="8"/>
      <sheetData sheetId="9"/>
      <sheetData sheetId="10"/>
      <sheetData sheetId="11">
        <row r="12">
          <cell r="E12">
            <v>0.62</v>
          </cell>
        </row>
        <row r="13">
          <cell r="E13">
            <v>4.97</v>
          </cell>
        </row>
        <row r="14">
          <cell r="E14">
            <v>5.59</v>
          </cell>
        </row>
        <row r="20">
          <cell r="E20">
            <v>0.27</v>
          </cell>
        </row>
        <row r="21">
          <cell r="E21">
            <v>2.21</v>
          </cell>
        </row>
        <row r="22">
          <cell r="E22">
            <v>2.48</v>
          </cell>
        </row>
        <row r="29">
          <cell r="E29">
            <v>5.3030000000000004E-3</v>
          </cell>
          <cell r="F29">
            <v>0</v>
          </cell>
          <cell r="H29">
            <v>0</v>
          </cell>
        </row>
        <row r="30">
          <cell r="E30">
            <v>5.3030000000000004E-3</v>
          </cell>
          <cell r="F30">
            <v>0</v>
          </cell>
          <cell r="H30">
            <v>0</v>
          </cell>
        </row>
        <row r="31">
          <cell r="H31">
            <v>0</v>
          </cell>
        </row>
        <row r="37">
          <cell r="E37">
            <v>8.8400000000000002E-4</v>
          </cell>
          <cell r="F37">
            <v>0</v>
          </cell>
          <cell r="H37">
            <v>0</v>
          </cell>
        </row>
        <row r="38">
          <cell r="E38">
            <v>8.8400000000000002E-4</v>
          </cell>
          <cell r="F38">
            <v>0</v>
          </cell>
          <cell r="H38">
            <v>0</v>
          </cell>
        </row>
        <row r="39">
          <cell r="H39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</sheetData>
      <sheetData sheetId="12"/>
      <sheetData sheetId="13">
        <row r="10">
          <cell r="D10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ÇÃO-DE-DADOS"/>
      <sheetName val="DADOS-ESTATISTICOS"/>
      <sheetName val="ENCARGOS-SOCIAIS-E-TRABALHISTAS"/>
      <sheetName val="COPEIRA"/>
      <sheetName val="Salário base"/>
      <sheetName val="Auxílio funeral"/>
      <sheetName val="MATERIAL"/>
    </sheetNames>
    <sheetDataSet>
      <sheetData sheetId="0">
        <row r="1">
          <cell r="B1" t="str">
            <v>CONSELHO REGIONAL DE MEDICINA DO ESTADO DO RIO GRANDE DO SUL</v>
          </cell>
        </row>
        <row r="19">
          <cell r="E19">
            <v>1</v>
          </cell>
        </row>
        <row r="23">
          <cell r="D23" t="str">
            <v>Empregados em Empresas de Asseio e Conservação</v>
          </cell>
        </row>
        <row r="30">
          <cell r="F30">
            <v>1083.96</v>
          </cell>
        </row>
        <row r="31">
          <cell r="F31">
            <v>20</v>
          </cell>
        </row>
      </sheetData>
      <sheetData sheetId="1">
        <row r="4">
          <cell r="F4">
            <v>200</v>
          </cell>
        </row>
        <row r="10">
          <cell r="F10">
            <v>52.5</v>
          </cell>
        </row>
      </sheetData>
      <sheetData sheetId="2">
        <row r="5">
          <cell r="E5">
            <v>8.33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538F-C579-4E1B-879D-A1EBBE28C9EE}">
  <sheetPr>
    <pageSetUpPr fitToPage="1"/>
  </sheetPr>
  <dimension ref="B1:F96"/>
  <sheetViews>
    <sheetView tabSelected="1" zoomScaleNormal="100" zoomScaleSheetLayoutView="100" workbookViewId="0"/>
  </sheetViews>
  <sheetFormatPr defaultRowHeight="16.5" x14ac:dyDescent="0.3"/>
  <cols>
    <col min="1" max="1" width="2.7109375" style="4" customWidth="1"/>
    <col min="2" max="2" width="8.85546875" style="4" customWidth="1"/>
    <col min="3" max="3" width="52.5703125" style="61" customWidth="1"/>
    <col min="4" max="4" width="7.85546875" style="61" customWidth="1"/>
    <col min="5" max="5" width="13.5703125" style="61" customWidth="1"/>
    <col min="6" max="6" width="15.42578125" style="61" bestFit="1" customWidth="1"/>
    <col min="7" max="16384" width="9.140625" style="4"/>
  </cols>
  <sheetData>
    <row r="1" spans="2:6" ht="17.25" x14ac:dyDescent="0.3">
      <c r="B1" s="1" t="s">
        <v>0</v>
      </c>
      <c r="C1" s="2"/>
      <c r="D1" s="2"/>
      <c r="E1" s="2"/>
      <c r="F1" s="3"/>
    </row>
    <row r="2" spans="2:6" ht="20.25" customHeight="1" x14ac:dyDescent="0.3">
      <c r="B2" s="5" t="str">
        <f>UG</f>
        <v>UASG: 389465</v>
      </c>
      <c r="C2" s="6"/>
      <c r="D2" s="7"/>
      <c r="E2" s="8" t="s">
        <v>1</v>
      </c>
      <c r="F2" s="9"/>
    </row>
    <row r="3" spans="2:6" s="11" customFormat="1" ht="25.5" customHeight="1" x14ac:dyDescent="0.35">
      <c r="B3" s="10" t="s">
        <v>2</v>
      </c>
      <c r="C3" s="10"/>
      <c r="D3" s="10"/>
      <c r="E3" s="10"/>
      <c r="F3" s="10"/>
    </row>
    <row r="4" spans="2:6" s="11" customFormat="1" ht="15.95" customHeight="1" x14ac:dyDescent="0.3">
      <c r="B4" s="12" t="s">
        <v>3</v>
      </c>
      <c r="C4" s="12"/>
      <c r="D4" s="12"/>
      <c r="E4" s="12"/>
      <c r="F4" s="12"/>
    </row>
    <row r="5" spans="2:6" s="11" customFormat="1" ht="15.95" customHeight="1" x14ac:dyDescent="0.3">
      <c r="B5" s="13" t="s">
        <v>4</v>
      </c>
      <c r="C5" s="13"/>
      <c r="D5" s="14" t="str">
        <f>NUMERO_PROCESSO</f>
        <v>218/2020</v>
      </c>
      <c r="E5" s="14"/>
      <c r="F5" s="14"/>
    </row>
    <row r="6" spans="2:6" s="11" customFormat="1" ht="15.75" customHeight="1" x14ac:dyDescent="0.3">
      <c r="B6" s="15" t="s">
        <v>5</v>
      </c>
      <c r="C6" s="15"/>
      <c r="D6" s="16" t="str">
        <f>MODALIDADE_DE_LICITACAO</f>
        <v>Pregão nº</v>
      </c>
      <c r="E6" s="16"/>
      <c r="F6" s="17" t="str">
        <f>NUMERO_PREGAO</f>
        <v>20/2020</v>
      </c>
    </row>
    <row r="7" spans="2:6" s="11" customFormat="1" ht="21" customHeight="1" x14ac:dyDescent="0.3">
      <c r="B7" s="18" t="s">
        <v>6</v>
      </c>
      <c r="C7" s="18"/>
      <c r="D7" s="18"/>
      <c r="E7" s="18"/>
      <c r="F7" s="18"/>
    </row>
    <row r="8" spans="2:6" s="11" customFormat="1" ht="18" customHeight="1" x14ac:dyDescent="0.3">
      <c r="B8" s="19" t="s">
        <v>7</v>
      </c>
      <c r="C8" s="13" t="s">
        <v>8</v>
      </c>
      <c r="D8" s="13"/>
      <c r="E8" s="13"/>
      <c r="F8" s="20">
        <v>44216</v>
      </c>
    </row>
    <row r="9" spans="2:6" s="11" customFormat="1" ht="15.95" customHeight="1" x14ac:dyDescent="0.15">
      <c r="B9" s="21" t="s">
        <v>9</v>
      </c>
      <c r="C9" s="22" t="s">
        <v>10</v>
      </c>
      <c r="D9" s="23" t="str">
        <f>IF(LOCAL_DE_EXECUCAO="","",LOCAL_DE_EXECUCAO)</f>
        <v>Sede do CREMERS</v>
      </c>
      <c r="E9" s="23"/>
      <c r="F9" s="23"/>
    </row>
    <row r="10" spans="2:6" s="11" customFormat="1" ht="18.75" customHeight="1" x14ac:dyDescent="0.3">
      <c r="B10" s="19" t="s">
        <v>11</v>
      </c>
      <c r="C10" s="24" t="s">
        <v>12</v>
      </c>
      <c r="D10" s="25"/>
      <c r="E10" s="26"/>
      <c r="F10" s="27" t="str">
        <f>ACORDO_COLETIVO</f>
        <v>Reg. MTE nº: RS000211/2020</v>
      </c>
    </row>
    <row r="11" spans="2:6" s="11" customFormat="1" ht="15.95" customHeight="1" x14ac:dyDescent="0.3">
      <c r="B11" s="21" t="s">
        <v>13</v>
      </c>
      <c r="C11" s="28" t="s">
        <v>14</v>
      </c>
      <c r="D11" s="28"/>
      <c r="E11" s="28"/>
      <c r="F11" s="29">
        <f>NUMERO_MESES_EXEC_CONTRATUAL</f>
        <v>12</v>
      </c>
    </row>
    <row r="12" spans="2:6" s="11" customFormat="1" x14ac:dyDescent="0.3">
      <c r="B12" s="21" t="s">
        <v>15</v>
      </c>
      <c r="C12" s="30" t="s">
        <v>16</v>
      </c>
      <c r="D12" s="30"/>
      <c r="E12" s="30"/>
      <c r="F12" s="31"/>
    </row>
    <row r="13" spans="2:6" s="33" customFormat="1" ht="21" customHeight="1" x14ac:dyDescent="0.3">
      <c r="B13" s="32" t="s">
        <v>17</v>
      </c>
      <c r="C13" s="32"/>
      <c r="D13" s="32"/>
      <c r="E13" s="32"/>
      <c r="F13" s="32"/>
    </row>
    <row r="14" spans="2:6" s="11" customFormat="1" x14ac:dyDescent="0.3">
      <c r="B14" s="19">
        <v>1</v>
      </c>
      <c r="C14" s="34" t="s">
        <v>18</v>
      </c>
      <c r="D14" s="34"/>
      <c r="E14" s="35" t="str">
        <f>TIPO_DE_SERVICO</f>
        <v>Limpeza e Conservação</v>
      </c>
      <c r="F14" s="35"/>
    </row>
    <row r="15" spans="2:6" s="11" customFormat="1" x14ac:dyDescent="0.3">
      <c r="B15" s="19">
        <v>2</v>
      </c>
      <c r="C15" s="36" t="s">
        <v>19</v>
      </c>
      <c r="D15" s="37" t="str">
        <f>CBO</f>
        <v>5143-20</v>
      </c>
      <c r="E15" s="37"/>
      <c r="F15" s="37"/>
    </row>
    <row r="16" spans="2:6" s="11" customFormat="1" ht="15" customHeight="1" x14ac:dyDescent="0.3">
      <c r="B16" s="19">
        <v>3</v>
      </c>
      <c r="C16" s="38" t="s">
        <v>20</v>
      </c>
      <c r="D16" s="35"/>
      <c r="E16" s="35"/>
      <c r="F16" s="35"/>
    </row>
    <row r="17" spans="2:6" s="11" customFormat="1" ht="15" customHeight="1" x14ac:dyDescent="0.3">
      <c r="B17" s="19">
        <v>4</v>
      </c>
      <c r="C17" s="39" t="s">
        <v>21</v>
      </c>
      <c r="D17" s="39"/>
      <c r="E17" s="39"/>
      <c r="F17" s="40"/>
    </row>
    <row r="18" spans="2:6" s="41" customFormat="1" ht="30" customHeight="1" x14ac:dyDescent="0.35">
      <c r="B18" s="10" t="s">
        <v>22</v>
      </c>
      <c r="C18" s="10"/>
      <c r="D18" s="10"/>
      <c r="E18" s="10"/>
      <c r="F18" s="10"/>
    </row>
    <row r="19" spans="2:6" ht="21" customHeight="1" x14ac:dyDescent="0.3">
      <c r="B19" s="42" t="s">
        <v>23</v>
      </c>
      <c r="C19" s="43"/>
      <c r="D19" s="43"/>
      <c r="E19" s="44"/>
      <c r="F19" s="44"/>
    </row>
    <row r="20" spans="2:6" ht="16.5" customHeight="1" x14ac:dyDescent="0.3">
      <c r="B20" s="21">
        <v>1</v>
      </c>
      <c r="C20" s="45" t="s">
        <v>24</v>
      </c>
      <c r="D20" s="45"/>
      <c r="E20" s="45"/>
      <c r="F20" s="46" t="s">
        <v>25</v>
      </c>
    </row>
    <row r="21" spans="2:6" x14ac:dyDescent="0.3">
      <c r="B21" s="21" t="s">
        <v>7</v>
      </c>
      <c r="C21" s="47" t="s">
        <v>26</v>
      </c>
      <c r="D21" s="47"/>
      <c r="E21" s="47"/>
      <c r="F21" s="48"/>
    </row>
    <row r="22" spans="2:6" ht="16.5" customHeight="1" x14ac:dyDescent="0.3">
      <c r="B22" s="21" t="s">
        <v>9</v>
      </c>
      <c r="C22" s="49" t="s">
        <v>27</v>
      </c>
      <c r="D22" s="50"/>
      <c r="E22" s="51"/>
      <c r="F22" s="52"/>
    </row>
    <row r="23" spans="2:6" x14ac:dyDescent="0.3">
      <c r="B23" s="21" t="s">
        <v>11</v>
      </c>
      <c r="C23" s="53" t="s">
        <v>28</v>
      </c>
      <c r="D23" s="54"/>
      <c r="E23" s="55"/>
      <c r="F23" s="48"/>
    </row>
    <row r="24" spans="2:6" x14ac:dyDescent="0.3">
      <c r="B24" s="21" t="s">
        <v>13</v>
      </c>
      <c r="C24" s="56" t="str">
        <f>OUTROS_REMUNERACAO_2_DESCRICAO</f>
        <v>Outras Remunerações 2 (Especificar)</v>
      </c>
      <c r="D24" s="57"/>
      <c r="E24" s="58"/>
      <c r="F24" s="52"/>
    </row>
    <row r="25" spans="2:6" x14ac:dyDescent="0.3">
      <c r="B25" s="21" t="s">
        <v>15</v>
      </c>
      <c r="C25" s="53" t="str">
        <f>OUTROS_REMUNERACAO_3_DESCRICAO</f>
        <v>Outras Remunerações 3 (Especificar)</v>
      </c>
      <c r="D25" s="54"/>
      <c r="E25" s="55"/>
      <c r="F25" s="48"/>
    </row>
    <row r="26" spans="2:6" x14ac:dyDescent="0.3">
      <c r="B26" s="59" t="s">
        <v>29</v>
      </c>
      <c r="C26" s="59"/>
      <c r="D26" s="59"/>
      <c r="E26" s="59"/>
      <c r="F26" s="60">
        <f>IF(QTDE_DE_ENC=0,0,SUM(F21:F25))</f>
        <v>0</v>
      </c>
    </row>
    <row r="27" spans="2:6" ht="21" customHeight="1" x14ac:dyDescent="0.3">
      <c r="B27" s="42" t="s">
        <v>30</v>
      </c>
      <c r="E27" s="62"/>
      <c r="F27" s="62"/>
    </row>
    <row r="28" spans="2:6" x14ac:dyDescent="0.3">
      <c r="B28" s="42" t="s">
        <v>31</v>
      </c>
      <c r="C28" s="63"/>
      <c r="D28" s="64"/>
      <c r="E28" s="65"/>
      <c r="F28" s="65"/>
    </row>
    <row r="29" spans="2:6" x14ac:dyDescent="0.3">
      <c r="B29" s="21" t="s">
        <v>32</v>
      </c>
      <c r="C29" s="66" t="s">
        <v>33</v>
      </c>
      <c r="D29" s="66"/>
      <c r="E29" s="46" t="s">
        <v>34</v>
      </c>
      <c r="F29" s="46" t="s">
        <v>25</v>
      </c>
    </row>
    <row r="30" spans="2:6" x14ac:dyDescent="0.3">
      <c r="B30" s="21" t="s">
        <v>7</v>
      </c>
      <c r="C30" s="67" t="s">
        <v>35</v>
      </c>
      <c r="D30" s="67"/>
      <c r="E30" s="68">
        <f>PERC_DEC_TERC</f>
        <v>8.33</v>
      </c>
      <c r="F30" s="69">
        <f>PERC_DEC_TERC%*MOD_1_REMUNERACAO_ENC</f>
        <v>0</v>
      </c>
    </row>
    <row r="31" spans="2:6" s="4" customFormat="1" x14ac:dyDescent="0.3">
      <c r="B31" s="70" t="s">
        <v>9</v>
      </c>
      <c r="C31" s="71" t="s">
        <v>36</v>
      </c>
      <c r="D31" s="71"/>
      <c r="E31" s="72">
        <f>PERC_ADIC_FERIAS</f>
        <v>2.78</v>
      </c>
      <c r="F31" s="73">
        <f>PERC_ADIC_FERIAS%*MOD_1_REMUNERACAO_ENC</f>
        <v>0</v>
      </c>
    </row>
    <row r="32" spans="2:6" s="78" customFormat="1" x14ac:dyDescent="0.3">
      <c r="B32" s="74" t="s">
        <v>29</v>
      </c>
      <c r="C32" s="75"/>
      <c r="D32" s="75"/>
      <c r="E32" s="76"/>
      <c r="F32" s="77">
        <f>IF(QTDE_DE_ENC=0,0,SUM(F30:F31))</f>
        <v>0</v>
      </c>
    </row>
    <row r="33" spans="2:6" s="78" customFormat="1" ht="31.5" customHeight="1" x14ac:dyDescent="0.3">
      <c r="B33" s="79" t="s">
        <v>37</v>
      </c>
      <c r="C33" s="79"/>
      <c r="D33" s="79"/>
      <c r="E33" s="79"/>
      <c r="F33" s="79"/>
    </row>
    <row r="34" spans="2:6" s="78" customFormat="1" ht="34.5" customHeight="1" x14ac:dyDescent="0.3">
      <c r="B34" s="21" t="s">
        <v>38</v>
      </c>
      <c r="C34" s="80" t="s">
        <v>39</v>
      </c>
      <c r="D34" s="80"/>
      <c r="E34" s="46" t="s">
        <v>34</v>
      </c>
      <c r="F34" s="46" t="s">
        <v>25</v>
      </c>
    </row>
    <row r="35" spans="2:6" x14ac:dyDescent="0.3">
      <c r="B35" s="21" t="s">
        <v>7</v>
      </c>
      <c r="C35" s="67" t="s">
        <v>40</v>
      </c>
      <c r="D35" s="67"/>
      <c r="E35" s="68">
        <f>PERC_INSS</f>
        <v>20</v>
      </c>
      <c r="F35" s="69">
        <f>PERC_INSS%*(MOD_1_REMUNERACAO_ENC+SUBMOD_2_1_DEC_TERC_ADIC_FERIAS_ENC)</f>
        <v>0</v>
      </c>
    </row>
    <row r="36" spans="2:6" s="11" customFormat="1" x14ac:dyDescent="0.15">
      <c r="B36" s="70" t="s">
        <v>9</v>
      </c>
      <c r="C36" s="71" t="s">
        <v>41</v>
      </c>
      <c r="D36" s="71"/>
      <c r="E36" s="81">
        <f>PERC_SAL_EDUCACAO</f>
        <v>2.5</v>
      </c>
      <c r="F36" s="73">
        <f>PERC_SAL_EDUCACAO%*(MOD_1_REMUNERACAO_ENC+SUBMOD_2_1_DEC_TERC_ADIC_FERIAS_ENC)</f>
        <v>0</v>
      </c>
    </row>
    <row r="37" spans="2:6" s="11" customFormat="1" x14ac:dyDescent="0.15">
      <c r="B37" s="70" t="s">
        <v>11</v>
      </c>
      <c r="C37" s="67" t="s">
        <v>42</v>
      </c>
      <c r="D37" s="67"/>
      <c r="E37" s="68">
        <v>3</v>
      </c>
      <c r="F37" s="69">
        <f>PERC_RAT%*(MOD_1_REMUNERACAO_ENC+SUBMOD_2_1_DEC_TERC_ADIC_FERIAS_ENC)</f>
        <v>0</v>
      </c>
    </row>
    <row r="38" spans="2:6" s="11" customFormat="1" x14ac:dyDescent="0.15">
      <c r="B38" s="70" t="s">
        <v>13</v>
      </c>
      <c r="C38" s="71" t="s">
        <v>43</v>
      </c>
      <c r="D38" s="71"/>
      <c r="E38" s="72">
        <f>PERC_SESC</f>
        <v>1.5</v>
      </c>
      <c r="F38" s="73">
        <f>PERC_SESC%*(MOD_1_REMUNERACAO_ENC+SUBMOD_2_1_DEC_TERC_ADIC_FERIAS_ENC)</f>
        <v>0</v>
      </c>
    </row>
    <row r="39" spans="2:6" s="11" customFormat="1" x14ac:dyDescent="0.15">
      <c r="B39" s="70" t="s">
        <v>15</v>
      </c>
      <c r="C39" s="67" t="s">
        <v>44</v>
      </c>
      <c r="D39" s="67"/>
      <c r="E39" s="68">
        <f>PERC_SENAC</f>
        <v>1</v>
      </c>
      <c r="F39" s="69">
        <f>PERC_SENAC%*(MOD_1_REMUNERACAO_ENC+SUBMOD_2_1_DEC_TERC_ADIC_FERIAS_ENC)</f>
        <v>0</v>
      </c>
    </row>
    <row r="40" spans="2:6" s="11" customFormat="1" x14ac:dyDescent="0.15">
      <c r="B40" s="70" t="s">
        <v>45</v>
      </c>
      <c r="C40" s="71" t="s">
        <v>46</v>
      </c>
      <c r="D40" s="71"/>
      <c r="E40" s="81">
        <f>PERC_SEBRAE</f>
        <v>0.6</v>
      </c>
      <c r="F40" s="73">
        <f>PERC_SEBRAE%*(MOD_1_REMUNERACAO_ENC+SUBMOD_2_1_DEC_TERC_ADIC_FERIAS_ENC)</f>
        <v>0</v>
      </c>
    </row>
    <row r="41" spans="2:6" s="11" customFormat="1" x14ac:dyDescent="0.15">
      <c r="B41" s="70" t="s">
        <v>47</v>
      </c>
      <c r="C41" s="67" t="s">
        <v>48</v>
      </c>
      <c r="D41" s="67"/>
      <c r="E41" s="68">
        <f>PERC_INCRA</f>
        <v>0.2</v>
      </c>
      <c r="F41" s="69">
        <f>PERC_INCRA%*(MOD_1_REMUNERACAO_ENC+SUBMOD_2_1_DEC_TERC_ADIC_FERIAS_ENC)</f>
        <v>0</v>
      </c>
    </row>
    <row r="42" spans="2:6" x14ac:dyDescent="0.3">
      <c r="B42" s="70" t="s">
        <v>49</v>
      </c>
      <c r="C42" s="71" t="s">
        <v>50</v>
      </c>
      <c r="D42" s="71"/>
      <c r="E42" s="81">
        <f>PERC_FGTS</f>
        <v>8</v>
      </c>
      <c r="F42" s="73">
        <f>PERC_FGTS%*(MOD_1_REMUNERACAO_ENC+SUBMOD_2_1_DEC_TERC_ADIC_FERIAS_ENC)</f>
        <v>0</v>
      </c>
    </row>
    <row r="43" spans="2:6" x14ac:dyDescent="0.3">
      <c r="B43" s="74" t="s">
        <v>29</v>
      </c>
      <c r="C43" s="75"/>
      <c r="D43" s="75"/>
      <c r="E43" s="76"/>
      <c r="F43" s="82">
        <f>IF(QTDE_DE_ENC=0,0,SUM(F35:F42))</f>
        <v>0</v>
      </c>
    </row>
    <row r="44" spans="2:6" ht="15.75" customHeight="1" x14ac:dyDescent="0.3">
      <c r="B44" s="42" t="s">
        <v>51</v>
      </c>
      <c r="C44" s="11"/>
      <c r="D44" s="11"/>
      <c r="E44" s="11"/>
      <c r="F44" s="11"/>
    </row>
    <row r="45" spans="2:6" ht="15.75" customHeight="1" x14ac:dyDescent="0.3">
      <c r="B45" s="21" t="s">
        <v>52</v>
      </c>
      <c r="C45" s="45" t="s">
        <v>53</v>
      </c>
      <c r="D45" s="45"/>
      <c r="E45" s="45"/>
      <c r="F45" s="46" t="s">
        <v>25</v>
      </c>
    </row>
    <row r="46" spans="2:6" x14ac:dyDescent="0.3">
      <c r="B46" s="19" t="s">
        <v>7</v>
      </c>
      <c r="C46" s="67" t="s">
        <v>54</v>
      </c>
      <c r="D46" s="67"/>
      <c r="E46" s="67"/>
      <c r="F46" s="69"/>
    </row>
    <row r="47" spans="2:6" s="78" customFormat="1" x14ac:dyDescent="0.3">
      <c r="B47" s="19" t="s">
        <v>9</v>
      </c>
      <c r="C47" s="71" t="s">
        <v>55</v>
      </c>
      <c r="D47" s="71"/>
      <c r="E47" s="71"/>
      <c r="F47" s="73"/>
    </row>
    <row r="48" spans="2:6" s="78" customFormat="1" x14ac:dyDescent="0.3">
      <c r="B48" s="19" t="s">
        <v>11</v>
      </c>
      <c r="C48" s="53" t="str">
        <f>OUTROS_BENEFICIOS_1_DESCRICAO</f>
        <v>Plano de Benfício Social (Cl. 23ª CCT)</v>
      </c>
      <c r="D48" s="54"/>
      <c r="E48" s="55"/>
      <c r="F48" s="69"/>
    </row>
    <row r="49" spans="2:6" s="78" customFormat="1" x14ac:dyDescent="0.3">
      <c r="B49" s="19" t="s">
        <v>13</v>
      </c>
      <c r="C49" s="56" t="str">
        <f>OUTROS_BENEFICIOS_2_DESCRICAO</f>
        <v>Outros Benefícios 2 (Especificar)</v>
      </c>
      <c r="D49" s="57"/>
      <c r="E49" s="58"/>
      <c r="F49" s="73"/>
    </row>
    <row r="50" spans="2:6" s="78" customFormat="1" x14ac:dyDescent="0.3">
      <c r="B50" s="19" t="s">
        <v>15</v>
      </c>
      <c r="C50" s="53" t="str">
        <f>OUTROS_BENEFICIOS_3_DESCRICAO</f>
        <v>Outros Benefícios 3 (Especificar)</v>
      </c>
      <c r="D50" s="54"/>
      <c r="E50" s="55"/>
      <c r="F50" s="69"/>
    </row>
    <row r="51" spans="2:6" s="78" customFormat="1" ht="15" customHeight="1" x14ac:dyDescent="0.3">
      <c r="B51" s="59" t="s">
        <v>29</v>
      </c>
      <c r="C51" s="59"/>
      <c r="D51" s="59"/>
      <c r="E51" s="59"/>
      <c r="F51" s="60">
        <f>IF(QTDE_DE_ENC=0,0,SUM(F46:F50))</f>
        <v>0</v>
      </c>
    </row>
    <row r="52" spans="2:6" s="78" customFormat="1" x14ac:dyDescent="0.3">
      <c r="B52" s="42" t="s">
        <v>56</v>
      </c>
      <c r="C52" s="63"/>
      <c r="D52" s="64"/>
      <c r="E52" s="65"/>
      <c r="F52" s="65"/>
    </row>
    <row r="53" spans="2:6" s="78" customFormat="1" ht="15" customHeight="1" x14ac:dyDescent="0.3">
      <c r="B53" s="21">
        <v>3</v>
      </c>
      <c r="C53" s="66" t="s">
        <v>57</v>
      </c>
      <c r="D53" s="66"/>
      <c r="E53" s="46" t="s">
        <v>34</v>
      </c>
      <c r="F53" s="46" t="s">
        <v>25</v>
      </c>
    </row>
    <row r="54" spans="2:6" s="78" customFormat="1" x14ac:dyDescent="0.3">
      <c r="B54" s="21" t="s">
        <v>7</v>
      </c>
      <c r="C54" s="83" t="s">
        <v>58</v>
      </c>
      <c r="D54" s="83"/>
      <c r="E54" s="68"/>
      <c r="F54" s="69">
        <f>PERC_AVISO_PREVIO_IND%*(MOD_1_REMUNERACAO_ENC+SUBMOD_2_1_DEC_TERC_ADIC_FERIAS_ENC+AL_2_2_FGTS_ENC+SUBMOD_2_3_BENEFICIOS_ENC)</f>
        <v>0</v>
      </c>
    </row>
    <row r="55" spans="2:6" s="78" customFormat="1" x14ac:dyDescent="0.3">
      <c r="B55" s="70" t="s">
        <v>9</v>
      </c>
      <c r="C55" s="84" t="s">
        <v>59</v>
      </c>
      <c r="D55" s="84"/>
      <c r="E55" s="81"/>
      <c r="F55" s="73">
        <f>PERC_AVISO_PREVIO_TRAB%*(MOD_1_REMUNERACAO_ENC+SUBMOD_2_1_DEC_TERC_ADIC_FERIAS_ENC+SUBMOD_2_2_GPS_FGTS_ENC+SUBMOD_2_3_BENEFICIOS_ENC)</f>
        <v>0</v>
      </c>
    </row>
    <row r="56" spans="2:6" s="11" customFormat="1" x14ac:dyDescent="0.15">
      <c r="B56" s="70" t="s">
        <v>11</v>
      </c>
      <c r="C56" s="83" t="s">
        <v>60</v>
      </c>
      <c r="D56" s="83"/>
      <c r="E56" s="68"/>
      <c r="F56" s="69">
        <f>PERC_MULTA_FGTS_AV_PREV_TRAB%*(MOD_1_REMUNERACAO_ENC+SUBMOD_2_1_DEC_TERC_ADIC_FERIAS_ENC)</f>
        <v>0</v>
      </c>
    </row>
    <row r="57" spans="2:6" s="11" customFormat="1" x14ac:dyDescent="0.3">
      <c r="B57" s="74" t="s">
        <v>29</v>
      </c>
      <c r="C57" s="75"/>
      <c r="D57" s="75"/>
      <c r="E57" s="76"/>
      <c r="F57" s="77">
        <f>IF(QTDE_DE_ENC=0,0,SUM(F54:F56))</f>
        <v>0</v>
      </c>
    </row>
    <row r="58" spans="2:6" s="11" customFormat="1" ht="21" customHeight="1" x14ac:dyDescent="0.3">
      <c r="B58" s="42" t="s">
        <v>61</v>
      </c>
      <c r="C58" s="63"/>
      <c r="D58" s="64"/>
      <c r="E58" s="4"/>
      <c r="F58" s="4"/>
    </row>
    <row r="59" spans="2:6" s="11" customFormat="1" ht="15.95" customHeight="1" x14ac:dyDescent="0.3">
      <c r="B59" s="42" t="s">
        <v>62</v>
      </c>
      <c r="C59" s="63"/>
      <c r="D59" s="64"/>
      <c r="E59" s="65"/>
      <c r="F59" s="65"/>
    </row>
    <row r="60" spans="2:6" s="11" customFormat="1" x14ac:dyDescent="0.15">
      <c r="B60" s="21" t="s">
        <v>63</v>
      </c>
      <c r="C60" s="85" t="s">
        <v>64</v>
      </c>
      <c r="D60" s="85"/>
      <c r="E60" s="46" t="s">
        <v>34</v>
      </c>
      <c r="F60" s="46" t="s">
        <v>25</v>
      </c>
    </row>
    <row r="61" spans="2:6" s="11" customFormat="1" ht="15.95" customHeight="1" x14ac:dyDescent="0.15">
      <c r="B61" s="70" t="s">
        <v>7</v>
      </c>
      <c r="C61" s="67" t="s">
        <v>65</v>
      </c>
      <c r="D61" s="67"/>
      <c r="E61" s="68"/>
      <c r="F61" s="69">
        <f>PERC_SUBSTITUTO_FERIAS%*(MOD_1_REMUNERACAO_ENC+MOD_2_ENCARGOS_BENEFICIOS_ENC+MOD_3_PROVISAO_RESCISAO_ENC)</f>
        <v>0</v>
      </c>
    </row>
    <row r="62" spans="2:6" s="11" customFormat="1" ht="15.95" customHeight="1" x14ac:dyDescent="0.15">
      <c r="B62" s="70" t="s">
        <v>9</v>
      </c>
      <c r="C62" s="71" t="s">
        <v>66</v>
      </c>
      <c r="D62" s="71"/>
      <c r="E62" s="81"/>
      <c r="F62" s="73">
        <f>PERC_SUBSTITUTO_AUSENCIAS_LEGAIS%*(MOD_1_REMUNERACAO_ENC+MOD_2_ENCARGOS_BENEFICIOS_ENC+MOD_3_PROVISAO_RESCISAO_ENC)</f>
        <v>0</v>
      </c>
    </row>
    <row r="63" spans="2:6" s="11" customFormat="1" ht="15.95" customHeight="1" x14ac:dyDescent="0.15">
      <c r="B63" s="70" t="s">
        <v>11</v>
      </c>
      <c r="C63" s="67" t="s">
        <v>67</v>
      </c>
      <c r="D63" s="67"/>
      <c r="E63" s="68"/>
      <c r="F63" s="69">
        <f>PERC_SUBSTITUTO_LICENCA_PATERNIDADE%*(MOD_1_REMUNERACAO_ENC+MOD_2_ENCARGOS_BENEFICIOS_ENC+MOD_3_PROVISAO_RESCISAO_ENC)</f>
        <v>0</v>
      </c>
    </row>
    <row r="64" spans="2:6" s="11" customFormat="1" x14ac:dyDescent="0.15">
      <c r="B64" s="70" t="s">
        <v>13</v>
      </c>
      <c r="C64" s="71" t="s">
        <v>68</v>
      </c>
      <c r="D64" s="71"/>
      <c r="E64" s="81"/>
      <c r="F64" s="73">
        <f>PERC_SUBSTITUTO_ACID_TRAB%*(MOD_1_REMUNERACAO_ENC+MOD_2_ENCARGOS_BENEFICIOS_ENC+MOD_3_PROVISAO_RESCISAO_ENC)</f>
        <v>0</v>
      </c>
    </row>
    <row r="65" spans="2:6" s="11" customFormat="1" x14ac:dyDescent="0.15">
      <c r="B65" s="70" t="s">
        <v>15</v>
      </c>
      <c r="C65" s="67" t="s">
        <v>69</v>
      </c>
      <c r="D65" s="67"/>
      <c r="E65" s="68"/>
      <c r="F65" s="69">
        <f>PERC_SUBSTITUTO_AFAST_MATERN%*(MOD_1_REMUNERACAO_ENC+MOD_2_ENCARGOS_BENEFICIOS_ENC+MOD_3_PROVISAO_RESCISAO_ENC)</f>
        <v>0</v>
      </c>
    </row>
    <row r="66" spans="2:6" s="11" customFormat="1" x14ac:dyDescent="0.15">
      <c r="B66" s="70" t="s">
        <v>45</v>
      </c>
      <c r="C66" s="86" t="str">
        <f>OUTRAS_AUSENCIAS_DESCRICAO</f>
        <v>Outras Ausências (Especificar em %)</v>
      </c>
      <c r="D66" s="71"/>
      <c r="E66" s="87"/>
      <c r="F66" s="73">
        <f>PERC_SUBSTITUTO_OUTRAS_AUSENCIAS%*(MOD_1_REMUNERACAO_ENC+MOD_2_ENCARGOS_BENEFICIOS_ENC+MOD_3_PROVISAO_RESCISAO_ENC)</f>
        <v>0</v>
      </c>
    </row>
    <row r="67" spans="2:6" s="11" customFormat="1" x14ac:dyDescent="0.3">
      <c r="B67" s="74" t="s">
        <v>29</v>
      </c>
      <c r="C67" s="75"/>
      <c r="D67" s="75"/>
      <c r="E67" s="76"/>
      <c r="F67" s="77">
        <f>IF(QTDE_DE_ENC=0,0,SUM(F61:F66))</f>
        <v>0</v>
      </c>
    </row>
    <row r="68" spans="2:6" s="11" customFormat="1" ht="15" customHeight="1" x14ac:dyDescent="0.3">
      <c r="B68" s="42" t="s">
        <v>70</v>
      </c>
      <c r="C68" s="63"/>
      <c r="D68" s="64"/>
      <c r="E68" s="65"/>
      <c r="F68" s="65"/>
    </row>
    <row r="69" spans="2:6" s="11" customFormat="1" x14ac:dyDescent="0.15">
      <c r="B69" s="21" t="s">
        <v>71</v>
      </c>
      <c r="C69" s="66" t="s">
        <v>72</v>
      </c>
      <c r="D69" s="66"/>
      <c r="E69" s="66"/>
      <c r="F69" s="46" t="s">
        <v>25</v>
      </c>
    </row>
    <row r="70" spans="2:6" s="11" customFormat="1" x14ac:dyDescent="0.15">
      <c r="B70" s="21" t="s">
        <v>7</v>
      </c>
      <c r="C70" s="67" t="s">
        <v>73</v>
      </c>
      <c r="D70" s="67"/>
      <c r="E70" s="67"/>
      <c r="F70" s="48">
        <f>IF(DIAS_TRABALHADOS_NO_MES=15,((MOD_1_REMUNERACAO_ENC+MOD_2_ENCARGOS_BENEFICIOS_ENC+MOD_3_PROVISAO_RESCISAO_ENC)/DIVISOR_DE_HORAS)*((TEMPO_INTERVALO_REFEICAO/HORA_NORMAL)+PERC_HORA_EXTRA%)*DIAS_TRABALHADOS_NO_MES,0)</f>
        <v>0</v>
      </c>
    </row>
    <row r="71" spans="2:6" s="11" customFormat="1" x14ac:dyDescent="0.3">
      <c r="B71" s="66" t="s">
        <v>29</v>
      </c>
      <c r="C71" s="66"/>
      <c r="D71" s="66"/>
      <c r="E71" s="66"/>
      <c r="F71" s="77">
        <f>IF(QTDE_DE_ENC=0,0,SUM(F70))</f>
        <v>0</v>
      </c>
    </row>
    <row r="72" spans="2:6" ht="21" customHeight="1" x14ac:dyDescent="0.3">
      <c r="B72" s="42" t="s">
        <v>74</v>
      </c>
      <c r="C72" s="63"/>
      <c r="D72" s="63"/>
      <c r="E72" s="65"/>
      <c r="F72" s="65"/>
    </row>
    <row r="73" spans="2:6" ht="15.75" customHeight="1" x14ac:dyDescent="0.3">
      <c r="B73" s="88">
        <v>5</v>
      </c>
      <c r="C73" s="89" t="s">
        <v>75</v>
      </c>
      <c r="D73" s="89"/>
      <c r="E73" s="89"/>
      <c r="F73" s="90" t="s">
        <v>25</v>
      </c>
    </row>
    <row r="74" spans="2:6" x14ac:dyDescent="0.3">
      <c r="B74" s="91" t="s">
        <v>7</v>
      </c>
      <c r="C74" s="92" t="s">
        <v>76</v>
      </c>
      <c r="D74" s="92"/>
      <c r="E74" s="92"/>
      <c r="F74" s="93"/>
    </row>
    <row r="75" spans="2:6" x14ac:dyDescent="0.3">
      <c r="B75" s="91" t="s">
        <v>9</v>
      </c>
      <c r="C75" s="94" t="s">
        <v>77</v>
      </c>
      <c r="D75" s="94"/>
      <c r="E75" s="94"/>
      <c r="F75" s="95"/>
    </row>
    <row r="76" spans="2:6" x14ac:dyDescent="0.3">
      <c r="B76" s="91" t="s">
        <v>11</v>
      </c>
      <c r="C76" s="92" t="s">
        <v>78</v>
      </c>
      <c r="D76" s="92"/>
      <c r="E76" s="92"/>
      <c r="F76" s="93"/>
    </row>
    <row r="77" spans="2:6" x14ac:dyDescent="0.3">
      <c r="B77" s="91" t="s">
        <v>13</v>
      </c>
      <c r="C77" s="96" t="str">
        <f>OUTROS_INSUMOS_DESCRICAO</f>
        <v>Outros Insumos (Especificar)</v>
      </c>
      <c r="D77" s="94"/>
      <c r="E77" s="94"/>
      <c r="F77" s="95"/>
    </row>
    <row r="78" spans="2:6" x14ac:dyDescent="0.3">
      <c r="B78" s="97" t="s">
        <v>29</v>
      </c>
      <c r="C78" s="97"/>
      <c r="D78" s="97"/>
      <c r="E78" s="97"/>
      <c r="F78" s="98">
        <f>IF(QTDE_DE_ENC=0,0,SUM(F74:F77))</f>
        <v>0</v>
      </c>
    </row>
    <row r="79" spans="2:6" ht="21" customHeight="1" x14ac:dyDescent="0.3">
      <c r="B79" s="99" t="s">
        <v>79</v>
      </c>
      <c r="C79" s="99"/>
      <c r="D79" s="99"/>
      <c r="E79" s="99"/>
      <c r="F79" s="99"/>
    </row>
    <row r="80" spans="2:6" x14ac:dyDescent="0.3">
      <c r="B80" s="21">
        <v>6</v>
      </c>
      <c r="C80" s="66" t="s">
        <v>80</v>
      </c>
      <c r="D80" s="66"/>
      <c r="E80" s="46" t="s">
        <v>34</v>
      </c>
      <c r="F80" s="46" t="s">
        <v>25</v>
      </c>
    </row>
    <row r="81" spans="2:6" x14ac:dyDescent="0.3">
      <c r="B81" s="21" t="s">
        <v>7</v>
      </c>
      <c r="C81" s="67" t="s">
        <v>81</v>
      </c>
      <c r="D81" s="67"/>
      <c r="E81" s="100"/>
      <c r="F81" s="69">
        <f>PERC_CUSTOS_INDIRETOS%*(MOD_1_REMUNERACAO_ENC+MOD_2_ENCARGOS_BENEFICIOS_ENC+MOD_3_PROVISAO_RESCISAO_ENC+MOD_4_CUSTO_REPOSICAO_ENC+MOD_5_INSUMOS_ENC)</f>
        <v>0</v>
      </c>
    </row>
    <row r="82" spans="2:6" ht="15.75" customHeight="1" x14ac:dyDescent="0.3">
      <c r="B82" s="70" t="s">
        <v>9</v>
      </c>
      <c r="C82" s="71" t="s">
        <v>82</v>
      </c>
      <c r="D82" s="71"/>
      <c r="E82" s="101"/>
      <c r="F82" s="73">
        <f>PERC_LUCRO%*(MOD_1_REMUNERACAO_ENC+MOD_2_ENCARGOS_BENEFICIOS_ENC+MOD_3_PROVISAO_RESCISAO_ENC+MOD_4_CUSTO_REPOSICAO_ENC+MOD_5_INSUMOS_ENC+AL_6_A_CUSTOS_INDIRETOS_ENC)</f>
        <v>0</v>
      </c>
    </row>
    <row r="83" spans="2:6" x14ac:dyDescent="0.3">
      <c r="B83" s="70" t="s">
        <v>11</v>
      </c>
      <c r="C83" s="67" t="s">
        <v>83</v>
      </c>
      <c r="D83" s="67"/>
      <c r="E83" s="100"/>
      <c r="F83" s="69">
        <f>SUM(F84:F86)</f>
        <v>0</v>
      </c>
    </row>
    <row r="84" spans="2:6" ht="15.75" customHeight="1" x14ac:dyDescent="0.3">
      <c r="B84" s="102" t="s">
        <v>84</v>
      </c>
      <c r="C84" s="103" t="s">
        <v>85</v>
      </c>
      <c r="D84" s="103"/>
      <c r="E84" s="104"/>
      <c r="F84" s="105">
        <f>((MOD_1_REMUNERACAO_ENC+MOD_2_ENCARGOS_BENEFICIOS_ENC+MOD_3_PROVISAO_RESCISAO_ENC+MOD_4_CUSTO_REPOSICAO_ENC+MOD_5_INSUMOS_ENC+AL_6_A_CUSTOS_INDIRETOS_ENC+AL_6_B_LUCRO_ENC)*PERC_PIS%)/(1-PERC_TRIBUTOS%)</f>
        <v>0</v>
      </c>
    </row>
    <row r="85" spans="2:6" x14ac:dyDescent="0.3">
      <c r="B85" s="102" t="s">
        <v>86</v>
      </c>
      <c r="C85" s="106" t="s">
        <v>87</v>
      </c>
      <c r="D85" s="106"/>
      <c r="E85" s="107"/>
      <c r="F85" s="108">
        <f>((MOD_1_REMUNERACAO_ENC+MOD_2_ENCARGOS_BENEFICIOS_ENC+MOD_3_PROVISAO_RESCISAO_ENC+MOD_4_CUSTO_REPOSICAO_ENC+MOD_5_INSUMOS_ENC+AL_6_A_CUSTOS_INDIRETOS_ENC+AL_6_B_LUCRO_ENC)*PERC_COFINS%)/(1-PERC_TRIBUTOS%)</f>
        <v>0</v>
      </c>
    </row>
    <row r="86" spans="2:6" s="109" customFormat="1" x14ac:dyDescent="0.3">
      <c r="B86" s="102" t="s">
        <v>88</v>
      </c>
      <c r="C86" s="103" t="s">
        <v>89</v>
      </c>
      <c r="D86" s="103"/>
      <c r="E86" s="104"/>
      <c r="F86" s="105">
        <f>((MOD_1_REMUNERACAO_ENC+MOD_2_ENCARGOS_BENEFICIOS_ENC+MOD_3_PROVISAO_RESCISAO_ENC+MOD_4_CUSTO_REPOSICAO_ENC+MOD_5_INSUMOS_ENC+AL_6_A_CUSTOS_INDIRETOS_ENC+AL_6_B_LUCRO_ENC)*PERC_ISS%)/(1-PERC_TRIBUTOS%)</f>
        <v>0</v>
      </c>
    </row>
    <row r="87" spans="2:6" s="109" customFormat="1" x14ac:dyDescent="0.3">
      <c r="B87" s="74" t="s">
        <v>29</v>
      </c>
      <c r="C87" s="75"/>
      <c r="D87" s="75"/>
      <c r="E87" s="76"/>
      <c r="F87" s="110">
        <f>IF(QTDE_DE_ENC=0,0,AL_6_A_CUSTOS_INDIRETOS_ENC+AL_6_B_LUCRO_ENC+AL_6_C_TRIBUTOS_ENC)</f>
        <v>0</v>
      </c>
    </row>
    <row r="88" spans="2:6" s="109" customFormat="1" ht="30" customHeight="1" x14ac:dyDescent="0.35">
      <c r="B88" s="111" t="s">
        <v>90</v>
      </c>
      <c r="C88" s="111"/>
      <c r="D88" s="111"/>
      <c r="E88" s="111"/>
      <c r="F88" s="111"/>
    </row>
    <row r="89" spans="2:6" s="115" customFormat="1" ht="16.5" customHeight="1" x14ac:dyDescent="0.3">
      <c r="B89" s="70" t="s">
        <v>91</v>
      </c>
      <c r="C89" s="112" t="s">
        <v>92</v>
      </c>
      <c r="D89" s="113"/>
      <c r="E89" s="114"/>
      <c r="F89" s="46" t="s">
        <v>93</v>
      </c>
    </row>
    <row r="90" spans="2:6" s="109" customFormat="1" x14ac:dyDescent="0.3">
      <c r="B90" s="21">
        <v>1</v>
      </c>
      <c r="C90" s="67" t="s">
        <v>24</v>
      </c>
      <c r="D90" s="67"/>
      <c r="E90" s="67"/>
      <c r="F90" s="69">
        <f>MOD_1_REMUNERACAO_ENC</f>
        <v>0</v>
      </c>
    </row>
    <row r="91" spans="2:6" s="116" customFormat="1" ht="16.5" customHeight="1" x14ac:dyDescent="0.3">
      <c r="B91" s="70">
        <v>2</v>
      </c>
      <c r="C91" s="71" t="s">
        <v>94</v>
      </c>
      <c r="D91" s="71"/>
      <c r="E91" s="71"/>
      <c r="F91" s="73">
        <f>MOD_2_ENCARGOS_BENEFICIOS_ENC</f>
        <v>0</v>
      </c>
    </row>
    <row r="92" spans="2:6" s="116" customFormat="1" x14ac:dyDescent="0.3">
      <c r="B92" s="70">
        <v>3</v>
      </c>
      <c r="C92" s="67" t="s">
        <v>57</v>
      </c>
      <c r="D92" s="67"/>
      <c r="E92" s="67"/>
      <c r="F92" s="69">
        <f>MOD_3_PROVISAO_RESCISAO_ENC</f>
        <v>0</v>
      </c>
    </row>
    <row r="93" spans="2:6" s="116" customFormat="1" x14ac:dyDescent="0.3">
      <c r="B93" s="70">
        <v>4</v>
      </c>
      <c r="C93" s="71" t="s">
        <v>95</v>
      </c>
      <c r="D93" s="71"/>
      <c r="E93" s="71"/>
      <c r="F93" s="73">
        <f>MOD_4_CUSTO_REPOSICAO_ENC</f>
        <v>0</v>
      </c>
    </row>
    <row r="94" spans="2:6" s="116" customFormat="1" x14ac:dyDescent="0.3">
      <c r="B94" s="70">
        <v>5</v>
      </c>
      <c r="C94" s="67" t="s">
        <v>75</v>
      </c>
      <c r="D94" s="67"/>
      <c r="E94" s="67"/>
      <c r="F94" s="69">
        <f>MOD_5_INSUMOS_ENC</f>
        <v>0</v>
      </c>
    </row>
    <row r="95" spans="2:6" s="116" customFormat="1" x14ac:dyDescent="0.3">
      <c r="B95" s="70">
        <v>6</v>
      </c>
      <c r="C95" s="71" t="s">
        <v>80</v>
      </c>
      <c r="D95" s="71"/>
      <c r="E95" s="71"/>
      <c r="F95" s="73">
        <f>MOD_6_CUSTOS_IND_LUCRO_TRIB_ENC</f>
        <v>0</v>
      </c>
    </row>
    <row r="96" spans="2:6" ht="16.5" customHeight="1" x14ac:dyDescent="0.3">
      <c r="B96" s="85" t="s">
        <v>96</v>
      </c>
      <c r="C96" s="85"/>
      <c r="D96" s="85"/>
      <c r="E96" s="85"/>
      <c r="F96" s="110">
        <f>IF(QTDE_DE_ENC=0,0,SUM(F90:F95))</f>
        <v>0</v>
      </c>
    </row>
  </sheetData>
  <mergeCells count="90">
    <mergeCell ref="C91:E91"/>
    <mergeCell ref="C92:E92"/>
    <mergeCell ref="C93:E93"/>
    <mergeCell ref="C94:E94"/>
    <mergeCell ref="C95:E95"/>
    <mergeCell ref="B96:E96"/>
    <mergeCell ref="C85:D85"/>
    <mergeCell ref="C86:D86"/>
    <mergeCell ref="B87:E87"/>
    <mergeCell ref="B88:F88"/>
    <mergeCell ref="C89:E89"/>
    <mergeCell ref="C90:E90"/>
    <mergeCell ref="B79:F79"/>
    <mergeCell ref="C80:D80"/>
    <mergeCell ref="C81:D81"/>
    <mergeCell ref="C82:D82"/>
    <mergeCell ref="C83:D83"/>
    <mergeCell ref="C84:D84"/>
    <mergeCell ref="C73:E73"/>
    <mergeCell ref="C74:E74"/>
    <mergeCell ref="C75:E75"/>
    <mergeCell ref="C76:E76"/>
    <mergeCell ref="C77:E77"/>
    <mergeCell ref="B78:E78"/>
    <mergeCell ref="C65:D65"/>
    <mergeCell ref="C66:D66"/>
    <mergeCell ref="B67:E67"/>
    <mergeCell ref="C69:E69"/>
    <mergeCell ref="C70:E70"/>
    <mergeCell ref="B71:E71"/>
    <mergeCell ref="B57:E57"/>
    <mergeCell ref="C60:D60"/>
    <mergeCell ref="C61:D61"/>
    <mergeCell ref="C62:D62"/>
    <mergeCell ref="C63:D63"/>
    <mergeCell ref="C64:D64"/>
    <mergeCell ref="C50:E50"/>
    <mergeCell ref="B51:E51"/>
    <mergeCell ref="C53:D53"/>
    <mergeCell ref="C54:D54"/>
    <mergeCell ref="C55:D55"/>
    <mergeCell ref="C56:D56"/>
    <mergeCell ref="B43:E43"/>
    <mergeCell ref="C45:E45"/>
    <mergeCell ref="C46:E46"/>
    <mergeCell ref="C47:E47"/>
    <mergeCell ref="C48:E48"/>
    <mergeCell ref="C49:E49"/>
    <mergeCell ref="C37:D37"/>
    <mergeCell ref="C38:D38"/>
    <mergeCell ref="C39:D39"/>
    <mergeCell ref="C40:D40"/>
    <mergeCell ref="C41:D41"/>
    <mergeCell ref="C42:D42"/>
    <mergeCell ref="C31:D31"/>
    <mergeCell ref="B32:E32"/>
    <mergeCell ref="B33:F33"/>
    <mergeCell ref="C34:D34"/>
    <mergeCell ref="C35:D35"/>
    <mergeCell ref="C36:D36"/>
    <mergeCell ref="C23:E23"/>
    <mergeCell ref="C24:E24"/>
    <mergeCell ref="C25:E25"/>
    <mergeCell ref="B26:E26"/>
    <mergeCell ref="C29:D29"/>
    <mergeCell ref="C30:D30"/>
    <mergeCell ref="D16:F16"/>
    <mergeCell ref="C17:E17"/>
    <mergeCell ref="B18:F18"/>
    <mergeCell ref="C20:E20"/>
    <mergeCell ref="C21:E21"/>
    <mergeCell ref="C22:E22"/>
    <mergeCell ref="C11:E11"/>
    <mergeCell ref="C12:E12"/>
    <mergeCell ref="B13:F13"/>
    <mergeCell ref="C14:D14"/>
    <mergeCell ref="E14:F14"/>
    <mergeCell ref="D15:F15"/>
    <mergeCell ref="B6:C6"/>
    <mergeCell ref="D6:E6"/>
    <mergeCell ref="B7:F7"/>
    <mergeCell ref="C8:E8"/>
    <mergeCell ref="D9:F9"/>
    <mergeCell ref="C10:D10"/>
    <mergeCell ref="B1:F1"/>
    <mergeCell ref="B2:D2"/>
    <mergeCell ref="B3:F3"/>
    <mergeCell ref="B4:F4"/>
    <mergeCell ref="B5:C5"/>
    <mergeCell ref="D5:F5"/>
  </mergeCells>
  <printOptions horizontalCentered="1"/>
  <pageMargins left="0.98425196850393704" right="0.59055118110236227" top="0.98425196850393704" bottom="0.59055118110236227" header="0.19685039370078741" footer="0.15748031496062992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029F-96A7-4290-BCF8-2BC5DA99C79F}">
  <sheetPr>
    <pageSetUpPr fitToPage="1"/>
  </sheetPr>
  <dimension ref="B1:I17"/>
  <sheetViews>
    <sheetView workbookViewId="0">
      <selection activeCell="E24" sqref="E24"/>
    </sheetView>
  </sheetViews>
  <sheetFormatPr defaultRowHeight="14.25" x14ac:dyDescent="0.25"/>
  <cols>
    <col min="1" max="1" width="1.7109375" style="141" customWidth="1"/>
    <col min="2" max="2" width="7.7109375" style="141" customWidth="1"/>
    <col min="3" max="3" width="37.7109375" style="141" customWidth="1"/>
    <col min="4" max="4" width="13.7109375" style="141" customWidth="1"/>
    <col min="5" max="6" width="16.7109375" style="141" customWidth="1"/>
    <col min="7" max="7" width="21.7109375" style="141" customWidth="1"/>
    <col min="8" max="16384" width="9.140625" style="141"/>
  </cols>
  <sheetData>
    <row r="1" spans="2:9" s="4" customFormat="1" ht="20.25" customHeight="1" x14ac:dyDescent="0.35">
      <c r="B1" s="117" t="str">
        <f>RAMO</f>
        <v>CONSELHO REGIONAL DE MEDICINA DO ESTADO DO RIO GRANDE DO SUL</v>
      </c>
      <c r="C1" s="117"/>
      <c r="D1" s="117"/>
      <c r="E1" s="117"/>
      <c r="F1" s="117"/>
    </row>
    <row r="2" spans="2:9" s="4" customFormat="1" ht="17.25" x14ac:dyDescent="0.3">
      <c r="B2" s="118" t="str">
        <f>UG</f>
        <v>UASG: 389465</v>
      </c>
      <c r="C2" s="118"/>
      <c r="D2" s="118"/>
      <c r="E2" s="119" t="s">
        <v>1</v>
      </c>
      <c r="F2" s="120">
        <f>IF(DATA_DO_ORCAMENTO_ESTIMATIVO="","",DATA_DO_ORCAMENTO_ESTIMATIVO)</f>
        <v>44187</v>
      </c>
    </row>
    <row r="3" spans="2:9" s="4" customFormat="1" ht="16.5" customHeight="1" x14ac:dyDescent="0.3">
      <c r="B3" s="11"/>
      <c r="C3" s="11"/>
      <c r="D3" s="11"/>
      <c r="E3" s="11"/>
    </row>
    <row r="4" spans="2:9" s="4" customFormat="1" ht="20.25" x14ac:dyDescent="0.3">
      <c r="B4" s="121" t="s">
        <v>97</v>
      </c>
      <c r="C4" s="121"/>
      <c r="D4" s="121"/>
      <c r="E4" s="121"/>
      <c r="F4" s="121"/>
    </row>
    <row r="5" spans="2:9" s="4" customFormat="1" ht="54" customHeight="1" x14ac:dyDescent="0.3">
      <c r="B5" s="122" t="s">
        <v>98</v>
      </c>
      <c r="C5" s="123" t="s">
        <v>99</v>
      </c>
      <c r="D5" s="124" t="s">
        <v>100</v>
      </c>
      <c r="E5" s="124" t="s">
        <v>101</v>
      </c>
      <c r="F5" s="125" t="s">
        <v>102</v>
      </c>
    </row>
    <row r="6" spans="2:9" s="4" customFormat="1" ht="16.5" x14ac:dyDescent="0.3">
      <c r="B6" s="122" t="s">
        <v>103</v>
      </c>
      <c r="C6" s="126" t="str">
        <f>ENCARREGADO_DE_LIMPEZA</f>
        <v>Encarregado de Limpeza</v>
      </c>
      <c r="D6" s="127">
        <f>IF(QTDE_DE_ENC&lt;1,"",QTDE_DE_ENC)</f>
        <v>1</v>
      </c>
      <c r="E6" s="128"/>
      <c r="F6" s="128"/>
    </row>
    <row r="7" spans="2:9" s="4" customFormat="1" ht="16.5" x14ac:dyDescent="0.3">
      <c r="B7" s="124" t="s">
        <v>104</v>
      </c>
      <c r="C7" s="129" t="str">
        <f>SERVENTE</f>
        <v>Servente de Limpeza</v>
      </c>
      <c r="D7" s="130">
        <f>IF(QTDE_DE_SERV="","",QTDE_DE_SERV)</f>
        <v>8</v>
      </c>
      <c r="E7" s="131"/>
      <c r="F7" s="131"/>
      <c r="G7" s="132"/>
    </row>
    <row r="8" spans="2:9" s="4" customFormat="1" ht="16.5" x14ac:dyDescent="0.3">
      <c r="B8" s="124" t="s">
        <v>105</v>
      </c>
      <c r="C8" s="126" t="str">
        <f>SERVENTE_AREA_HOSPITALAR</f>
        <v>Copeira</v>
      </c>
      <c r="D8" s="127">
        <f>IF(QTDE_DE_SERV_HOSP&lt;1,"",QTDE_DE_SERV_HOSP)</f>
        <v>2</v>
      </c>
      <c r="E8" s="128"/>
      <c r="F8" s="128"/>
    </row>
    <row r="9" spans="2:9" s="4" customFormat="1" ht="16.5" x14ac:dyDescent="0.3">
      <c r="B9" s="133" t="s">
        <v>106</v>
      </c>
      <c r="C9" s="133"/>
      <c r="D9" s="134">
        <f>IF(QTDE_DE_SERV="","",SUM(D6:D8))</f>
        <v>11</v>
      </c>
      <c r="E9" s="135">
        <f>SUM(E6:E8)</f>
        <v>0</v>
      </c>
      <c r="F9" s="135">
        <f>SUM(F6:F8)</f>
        <v>0</v>
      </c>
      <c r="G9" s="132"/>
    </row>
    <row r="11" spans="2:9" s="4" customFormat="1" ht="20.25" x14ac:dyDescent="0.3">
      <c r="B11" s="136" t="s">
        <v>107</v>
      </c>
      <c r="C11" s="136"/>
      <c r="D11" s="136"/>
      <c r="E11" s="136"/>
    </row>
    <row r="12" spans="2:9" ht="49.5" customHeight="1" x14ac:dyDescent="0.25">
      <c r="B12" s="137" t="s">
        <v>98</v>
      </c>
      <c r="C12" s="138" t="s">
        <v>99</v>
      </c>
      <c r="D12" s="139"/>
      <c r="E12" s="140" t="s">
        <v>108</v>
      </c>
      <c r="F12" s="140" t="s">
        <v>109</v>
      </c>
    </row>
    <row r="13" spans="2:9" ht="16.5" customHeight="1" x14ac:dyDescent="0.25">
      <c r="B13" s="142">
        <v>1</v>
      </c>
      <c r="C13" s="143" t="s">
        <v>110</v>
      </c>
      <c r="D13" s="144"/>
      <c r="E13" s="145"/>
      <c r="F13" s="146"/>
    </row>
    <row r="14" spans="2:9" ht="16.5" customHeight="1" x14ac:dyDescent="0.25">
      <c r="B14" s="147">
        <v>2</v>
      </c>
      <c r="C14" s="148" t="s">
        <v>111</v>
      </c>
      <c r="D14" s="149"/>
      <c r="E14" s="150"/>
      <c r="F14" s="151"/>
    </row>
    <row r="15" spans="2:9" ht="16.5" customHeight="1" x14ac:dyDescent="0.25">
      <c r="B15" s="152"/>
      <c r="C15" s="153" t="s">
        <v>112</v>
      </c>
      <c r="D15" s="154"/>
      <c r="E15" s="135">
        <f>SUM(E13:E14)</f>
        <v>0</v>
      </c>
      <c r="F15" s="135">
        <f>SUM(F13:F14)</f>
        <v>0</v>
      </c>
      <c r="I15" s="155"/>
    </row>
    <row r="16" spans="2:9" x14ac:dyDescent="0.25">
      <c r="B16" s="156"/>
      <c r="C16" s="156"/>
    </row>
    <row r="17" spans="2:3" x14ac:dyDescent="0.25">
      <c r="B17" s="156"/>
      <c r="C17" s="156"/>
    </row>
  </sheetData>
  <mergeCells count="8">
    <mergeCell ref="C14:D14"/>
    <mergeCell ref="C15:D15"/>
    <mergeCell ref="B1:F1"/>
    <mergeCell ref="B2:D2"/>
    <mergeCell ref="B4:F4"/>
    <mergeCell ref="B9:C9"/>
    <mergeCell ref="C12:D12"/>
    <mergeCell ref="C13:D13"/>
  </mergeCells>
  <pageMargins left="0.98425196850393704" right="0.59055118110236227" top="0.98425196850393704" bottom="0.59055118110236227" header="0.31496062992125984" footer="0.31496062992125984"/>
  <pageSetup paperSize="9" scale="9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29</vt:i4>
      </vt:variant>
    </vt:vector>
  </HeadingPairs>
  <TitlesOfParts>
    <vt:vector size="31" baseType="lpstr">
      <vt:lpstr>MODELO ANEXO III</vt:lpstr>
      <vt:lpstr>RESUMO ANEXO III</vt:lpstr>
      <vt:lpstr>'MODELO ANEXO III'!AL_1_A_SAL_BASE_ENC</vt:lpstr>
      <vt:lpstr>'MODELO ANEXO III'!AL_1_C_OUTROS_REM_1_ENC</vt:lpstr>
      <vt:lpstr>'MODELO ANEXO III'!AL_1_D_OUTROS_REM_2_ENC</vt:lpstr>
      <vt:lpstr>'MODELO ANEXO III'!AL_2_1_B_ADIC_FERIAS_ENC</vt:lpstr>
      <vt:lpstr>'MODELO ANEXO III'!AL_2_2_FGTS_ENC</vt:lpstr>
      <vt:lpstr>'MODELO ANEXO III'!AL_2_3_A_TRANSP_ENC</vt:lpstr>
      <vt:lpstr>'MODELO ANEXO III'!AL_2_3_B_AUX_ALIMENT_ENC</vt:lpstr>
      <vt:lpstr>'MODELO ANEXO III'!AL_2_3_C_OUTROS_BENEF_1_ENC</vt:lpstr>
      <vt:lpstr>'MODELO ANEXO III'!AL_2_A_ATE_2_G_GPS_ENC</vt:lpstr>
      <vt:lpstr>'MODELO ANEXO III'!AL_6_A_CUSTOS_INDIRETOS_ENC</vt:lpstr>
      <vt:lpstr>'MODELO ANEXO III'!AL_6_B_LUCRO_ENC</vt:lpstr>
      <vt:lpstr>'MODELO ANEXO III'!AL_6_C_1_PIS_ENC</vt:lpstr>
      <vt:lpstr>'MODELO ANEXO III'!AL_6_C_2_COFINS_ENC</vt:lpstr>
      <vt:lpstr>'MODELO ANEXO III'!AL_6_C_3_ISS_ENC</vt:lpstr>
      <vt:lpstr>'MODELO ANEXO III'!AL_6_C_TRIBUTOS_ENC</vt:lpstr>
      <vt:lpstr>'MODELO ANEXO III'!Area_de_impressao</vt:lpstr>
      <vt:lpstr>'RESUMO ANEXO III'!Area_de_impressao</vt:lpstr>
      <vt:lpstr>'MODELO ANEXO III'!MOD_1_REMUNERACAO_ENC</vt:lpstr>
      <vt:lpstr>'MODELO ANEXO III'!MOD_3_PROVISAO_RESCISAO_ENC</vt:lpstr>
      <vt:lpstr>'MODELO ANEXO III'!MOD_5_INSUMOS_ENC</vt:lpstr>
      <vt:lpstr>'MODELO ANEXO III'!MOD_6_CUSTOS_IND_LUCRO_TRIB_ENC</vt:lpstr>
      <vt:lpstr>'MODELO ANEXO III'!PERC_MOD_3_PROVISAO_RESCISAO</vt:lpstr>
      <vt:lpstr>'MODELO ANEXO III'!PERC_TRIBUTOS</vt:lpstr>
      <vt:lpstr>'MODELO ANEXO III'!SUBMOD_2_1_DEC_TERC_ADIC_FERIAS_ENC</vt:lpstr>
      <vt:lpstr>'MODELO ANEXO III'!SUBMOD_2_2_GPS_FGTS_ENC</vt:lpstr>
      <vt:lpstr>'MODELO ANEXO III'!SUBMOD_2_3_BENEFICIOS_ENC</vt:lpstr>
      <vt:lpstr>'MODELO ANEXO III'!SUBMOD_4_1_SUBSTITUTO_ENC</vt:lpstr>
      <vt:lpstr>'MODELO ANEXO III'!SUBMOD_4_2_INTRAJORNADA_ENC</vt:lpstr>
      <vt:lpstr>'MODELO ANEXO III'!VALOR_TOTAL_ENC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Esequiel Steil</dc:creator>
  <cp:lastModifiedBy>Esequiel Steil</cp:lastModifiedBy>
  <dcterms:created xsi:type="dcterms:W3CDTF">2021-01-06T15:03:11Z</dcterms:created>
  <dcterms:modified xsi:type="dcterms:W3CDTF">2021-01-06T15:04:05Z</dcterms:modified>
</cp:coreProperties>
</file>